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updateLinks="never"/>
  <mc:AlternateContent xmlns:mc="http://schemas.openxmlformats.org/markup-compatibility/2006">
    <mc:Choice Requires="x15">
      <x15ac:absPath xmlns:x15ac="http://schemas.microsoft.com/office/spreadsheetml/2010/11/ac" url="https://d.docs.live.net/df5805ac140a7e31/Dokumente/Homepage/Downloads/fertig K1/"/>
    </mc:Choice>
  </mc:AlternateContent>
  <xr:revisionPtr revIDLastSave="0" documentId="8_{973C5102-250B-43D1-BA55-4E2CB147F6C6}" xr6:coauthVersionLast="47" xr6:coauthVersionMax="47" xr10:uidLastSave="{00000000-0000-0000-0000-000000000000}"/>
  <bookViews>
    <workbookView xWindow="-108" yWindow="-108" windowWidth="23256" windowHeight="12576" tabRatio="638" xr2:uid="{00000000-000D-0000-FFFF-FFFF00000000}"/>
  </bookViews>
  <sheets>
    <sheet name="Start" sheetId="14" r:id="rId1"/>
    <sheet name="Test 1" sheetId="11" r:id="rId2"/>
    <sheet name="PWC 130" sheetId="12" r:id="rId3"/>
  </sheets>
  <definedNames>
    <definedName name="_xlnm.Print_Area" localSheetId="2">'PWC 130'!$A$1:$H$48</definedName>
    <definedName name="_xlnm.Print_Area" localSheetId="1">'Test 1'!$A$1:$G$47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04" i="11" l="1"/>
  <c r="D104" i="11"/>
  <c r="C104" i="11"/>
  <c r="B104" i="11"/>
  <c r="E103" i="11"/>
  <c r="D103" i="11"/>
  <c r="C103" i="11"/>
  <c r="B103" i="11"/>
  <c r="E102" i="11"/>
  <c r="D102" i="11"/>
  <c r="C102" i="11"/>
  <c r="B102" i="11"/>
  <c r="E101" i="11"/>
  <c r="D101" i="11"/>
  <c r="C101" i="11"/>
  <c r="B101" i="11"/>
  <c r="E100" i="11"/>
  <c r="D100" i="11"/>
  <c r="C100" i="11"/>
  <c r="B100" i="11"/>
  <c r="E99" i="11"/>
  <c r="D99" i="11"/>
  <c r="C99" i="11"/>
  <c r="B99" i="11"/>
  <c r="E98" i="11"/>
  <c r="D98" i="11"/>
  <c r="C98" i="11"/>
  <c r="B98" i="11"/>
  <c r="E97" i="11"/>
  <c r="D97" i="11"/>
  <c r="D14" i="11" s="1"/>
  <c r="C97" i="11"/>
  <c r="C14" i="11" s="1"/>
  <c r="B97" i="11"/>
  <c r="E14" i="11" s="1"/>
  <c r="E96" i="11"/>
  <c r="D96" i="11"/>
  <c r="D13" i="11" s="1"/>
  <c r="C96" i="11"/>
  <c r="C13" i="11" s="1"/>
  <c r="B96" i="11"/>
  <c r="E13" i="11" s="1"/>
  <c r="A96" i="11"/>
  <c r="A97" i="11" s="1"/>
  <c r="A98" i="11" s="1"/>
  <c r="A99" i="11" s="1"/>
  <c r="A100" i="11" s="1"/>
  <c r="A101" i="11" s="1"/>
  <c r="A102" i="11" s="1"/>
  <c r="F14" i="11" l="1"/>
  <c r="B13" i="11"/>
  <c r="F13" i="11"/>
  <c r="B14" i="11"/>
  <c r="B15" i="11"/>
  <c r="E15" i="11" s="1"/>
  <c r="D15" i="11" l="1"/>
  <c r="C15" i="11"/>
  <c r="B16" i="11"/>
  <c r="F15" i="11" l="1"/>
  <c r="D16" i="11"/>
  <c r="E16" i="11"/>
  <c r="B17" i="11"/>
  <c r="C16" i="11"/>
  <c r="F16" i="11" l="1"/>
  <c r="D17" i="11"/>
  <c r="B18" i="11"/>
  <c r="E17" i="11"/>
  <c r="C17" i="11"/>
  <c r="F17" i="11" l="1"/>
  <c r="E18" i="11"/>
  <c r="B19" i="11"/>
  <c r="D18" i="11"/>
  <c r="C18" i="11"/>
  <c r="F18" i="11" l="1"/>
  <c r="B20" i="11"/>
  <c r="B21" i="11" s="1"/>
  <c r="C21" i="11" s="1"/>
  <c r="D19" i="11"/>
  <c r="E19" i="11"/>
  <c r="C19" i="11"/>
  <c r="F19" i="11" l="1"/>
  <c r="A20" i="11"/>
  <c r="D20" i="11"/>
  <c r="E20" i="11"/>
  <c r="C20" i="11"/>
  <c r="F20" i="11" s="1"/>
  <c r="A21" i="11" l="1"/>
  <c r="D21" i="11"/>
  <c r="E21" i="11"/>
  <c r="F21" i="11" l="1"/>
  <c r="H8" i="12" l="1"/>
  <c r="A6" i="12"/>
  <c r="D4" i="12"/>
  <c r="F4" i="12" l="1"/>
  <c r="B4" i="12"/>
  <c r="B6" i="12" s="1"/>
  <c r="B3" i="12"/>
  <c r="B2" i="12"/>
  <c r="G3" i="11"/>
  <c r="B3" i="11"/>
  <c r="G8" i="11"/>
  <c r="G7" i="11"/>
  <c r="A13" i="11" s="1"/>
  <c r="A14" i="11" s="1"/>
  <c r="A15" i="11" s="1"/>
  <c r="A16" i="11" s="1"/>
  <c r="A17" i="11" s="1"/>
  <c r="A18" i="11" s="1"/>
  <c r="A19" i="11" s="1"/>
  <c r="G4" i="11"/>
  <c r="B5" i="11"/>
  <c r="B6" i="11"/>
  <c r="B7" i="11"/>
  <c r="B8" i="11"/>
  <c r="B9" i="11"/>
  <c r="B4" i="11"/>
  <c r="C6" i="12" l="1"/>
  <c r="G8" i="12"/>
  <c r="G5" i="11"/>
  <c r="G6" i="11" s="1"/>
  <c r="C49" i="14" l="1"/>
  <c r="C54" i="14" s="1"/>
  <c r="AW5" i="11"/>
  <c r="C15" i="14"/>
  <c r="C20" i="14" s="1"/>
  <c r="C25" i="14" s="1"/>
  <c r="C30" i="14" s="1"/>
  <c r="C35" i="14" s="1"/>
  <c r="C40" i="14" s="1"/>
  <c r="C45" i="14" s="1"/>
  <c r="C14" i="14"/>
  <c r="C19" i="14" s="1"/>
  <c r="C24" i="14" s="1"/>
  <c r="C29" i="14" s="1"/>
  <c r="C34" i="14" s="1"/>
  <c r="C39" i="14" s="1"/>
  <c r="C44" i="14" s="1"/>
  <c r="AM13" i="11" l="1"/>
  <c r="BG5" i="11"/>
  <c r="BI5" i="11" s="1"/>
  <c r="BJ5" i="11" s="1"/>
  <c r="BK5" i="11" s="1"/>
  <c r="BL5" i="11" s="1"/>
  <c r="BM5" i="11" s="1"/>
  <c r="AW204" i="11"/>
  <c r="AY204" i="11" s="1"/>
  <c r="AW199" i="11"/>
  <c r="AY5" i="11"/>
  <c r="AX195" i="11"/>
  <c r="AW195" i="11"/>
  <c r="AV195" i="11"/>
  <c r="AZ5" i="11" l="1"/>
  <c r="AT5" i="11"/>
  <c r="BF9" i="11"/>
  <c r="BF8" i="11"/>
  <c r="BF7" i="11"/>
  <c r="AV205" i="11"/>
  <c r="AZ205" i="11" s="1"/>
  <c r="BA205" i="11" s="1"/>
  <c r="BB205" i="11" s="1"/>
  <c r="BF6" i="11"/>
  <c r="BQ5" i="11"/>
  <c r="BF5" i="11"/>
  <c r="AV229" i="11"/>
  <c r="AV199" i="11"/>
  <c r="AV204" i="11"/>
  <c r="AV230" i="11"/>
  <c r="AZ230" i="11" s="1"/>
  <c r="BA230" i="11" s="1"/>
  <c r="BB230" i="11" s="1"/>
  <c r="BR21" i="11"/>
  <c r="BG21" i="11"/>
  <c r="BG22" i="11" s="1"/>
  <c r="AY6" i="11" l="1"/>
  <c r="AM14" i="11"/>
  <c r="BR6" i="11"/>
  <c r="BT6" i="11" s="1"/>
  <c r="BU6" i="11" s="1"/>
  <c r="BV6" i="11" s="1"/>
  <c r="BW6" i="11" s="1"/>
  <c r="BX6" i="11" s="1"/>
  <c r="BG6" i="11"/>
  <c r="BI6" i="11" s="1"/>
  <c r="BJ6" i="11" s="1"/>
  <c r="BK6" i="11" s="1"/>
  <c r="BL6" i="11" s="1"/>
  <c r="BM6" i="11" s="1"/>
  <c r="AW21" i="11"/>
  <c r="AW22" i="11" s="1"/>
  <c r="AW23" i="11" s="1"/>
  <c r="AW24" i="11" s="1"/>
  <c r="AW25" i="11" s="1"/>
  <c r="AW26" i="11" s="1"/>
  <c r="AW27" i="11" s="1"/>
  <c r="AW28" i="11" s="1"/>
  <c r="AW29" i="11" s="1"/>
  <c r="AW30" i="11" s="1"/>
  <c r="AW31" i="11" s="1"/>
  <c r="AW32" i="11" s="1"/>
  <c r="AW33" i="11" s="1"/>
  <c r="AW34" i="11" s="1"/>
  <c r="AW35" i="11" s="1"/>
  <c r="AW36" i="11" s="1"/>
  <c r="AW37" i="11" s="1"/>
  <c r="AW38" i="11" s="1"/>
  <c r="AW39" i="11" s="1"/>
  <c r="AW40" i="11" s="1"/>
  <c r="AW41" i="11" s="1"/>
  <c r="AW42" i="11" s="1"/>
  <c r="AW43" i="11" s="1"/>
  <c r="AW44" i="11" s="1"/>
  <c r="AW45" i="11" s="1"/>
  <c r="AW46" i="11" s="1"/>
  <c r="AW47" i="11" s="1"/>
  <c r="AW48" i="11" s="1"/>
  <c r="AW49" i="11" s="1"/>
  <c r="AW104" i="11" s="1"/>
  <c r="AW105" i="11" s="1"/>
  <c r="AW106" i="11" s="1"/>
  <c r="AW107" i="11" s="1"/>
  <c r="AW108" i="11" s="1"/>
  <c r="AW109" i="11" s="1"/>
  <c r="AW110" i="11" s="1"/>
  <c r="AW111" i="11" s="1"/>
  <c r="AW112" i="11" s="1"/>
  <c r="AW113" i="11" s="1"/>
  <c r="AW114" i="11" s="1"/>
  <c r="AW115" i="11" s="1"/>
  <c r="AW116" i="11" s="1"/>
  <c r="AW117" i="11" s="1"/>
  <c r="AW118" i="11" s="1"/>
  <c r="AW119" i="11" s="1"/>
  <c r="AW120" i="11" s="1"/>
  <c r="AW121" i="11" s="1"/>
  <c r="AW122" i="11" s="1"/>
  <c r="AW123" i="11" s="1"/>
  <c r="AW124" i="11" s="1"/>
  <c r="AW125" i="11" s="1"/>
  <c r="AW126" i="11" s="1"/>
  <c r="AW127" i="11" s="1"/>
  <c r="AW128" i="11" s="1"/>
  <c r="AW129" i="11" s="1"/>
  <c r="AW130" i="11" s="1"/>
  <c r="AW131" i="11" s="1"/>
  <c r="AW132" i="11" s="1"/>
  <c r="AW133" i="11" s="1"/>
  <c r="AW134" i="11" s="1"/>
  <c r="AW135" i="11" s="1"/>
  <c r="AW136" i="11" s="1"/>
  <c r="AW137" i="11" s="1"/>
  <c r="AW138" i="11" s="1"/>
  <c r="AW139" i="11" s="1"/>
  <c r="AW140" i="11" s="1"/>
  <c r="BQ6" i="11"/>
  <c r="AW229" i="11"/>
  <c r="BR5" i="11"/>
  <c r="BT5" i="11" s="1"/>
  <c r="BU5" i="11" s="1"/>
  <c r="BV5" i="11" s="1"/>
  <c r="BW5" i="11" s="1"/>
  <c r="BX5" i="11" s="1"/>
  <c r="BR22" i="11"/>
  <c r="BG23" i="11"/>
  <c r="AW230" i="11"/>
  <c r="AY230" i="11" s="1"/>
  <c r="AW205" i="11"/>
  <c r="AW6" i="11"/>
  <c r="AV5" i="11"/>
  <c r="BA5" i="11"/>
  <c r="BB5" i="11" s="1"/>
  <c r="BC5" i="11" s="1"/>
  <c r="AV6" i="11"/>
  <c r="AY7" i="11" l="1"/>
  <c r="AM15" i="11"/>
  <c r="BR7" i="11"/>
  <c r="BT7" i="11" s="1"/>
  <c r="BU7" i="11" s="1"/>
  <c r="BG7" i="11"/>
  <c r="BI7" i="11" s="1"/>
  <c r="BJ7" i="11" s="1"/>
  <c r="BK7" i="11" s="1"/>
  <c r="BL7" i="11" s="1"/>
  <c r="BM7" i="11" s="1"/>
  <c r="BQ7" i="11"/>
  <c r="AZ6" i="11"/>
  <c r="BA6" i="11" s="1"/>
  <c r="BB6" i="11" s="1"/>
  <c r="BC6" i="11" s="1"/>
  <c r="AT6" i="11"/>
  <c r="BR23" i="11"/>
  <c r="BG24" i="11"/>
  <c r="AV231" i="11"/>
  <c r="AZ231" i="11" s="1"/>
  <c r="AV206" i="11"/>
  <c r="AZ206" i="11" s="1"/>
  <c r="AW231" i="11"/>
  <c r="AY231" i="11" s="1"/>
  <c r="AW206" i="11"/>
  <c r="AV7" i="11"/>
  <c r="AW7" i="11"/>
  <c r="AY205" i="11"/>
  <c r="BH13" i="11" l="1" a="1"/>
  <c r="BJ13" i="11" s="1"/>
  <c r="AY8" i="11"/>
  <c r="AZ8" i="11" s="1"/>
  <c r="AM16" i="11"/>
  <c r="BG8" i="11"/>
  <c r="BI8" i="11" s="1"/>
  <c r="BJ8" i="11" s="1"/>
  <c r="BR8" i="11"/>
  <c r="BT8" i="11" s="1"/>
  <c r="BU8" i="11" s="1"/>
  <c r="BV8" i="11" s="1"/>
  <c r="BW8" i="11" s="1"/>
  <c r="BX8" i="11" s="1"/>
  <c r="BQ8" i="11"/>
  <c r="AZ7" i="11"/>
  <c r="AT7" i="11"/>
  <c r="BV7" i="11"/>
  <c r="BW7" i="11" s="1"/>
  <c r="BX7" i="11" s="1"/>
  <c r="BR24" i="11"/>
  <c r="BG25" i="11"/>
  <c r="BA206" i="11"/>
  <c r="BB206" i="11" s="1"/>
  <c r="BA231" i="11"/>
  <c r="BB231" i="11" s="1"/>
  <c r="AV232" i="11"/>
  <c r="AZ232" i="11" s="1"/>
  <c r="BA232" i="11" s="1"/>
  <c r="BB232" i="11" s="1"/>
  <c r="AW232" i="11"/>
  <c r="AY232" i="11" s="1"/>
  <c r="AW207" i="11"/>
  <c r="AY207" i="11" s="1"/>
  <c r="AV207" i="11"/>
  <c r="AZ207" i="11" s="1"/>
  <c r="BA207" i="11" s="1"/>
  <c r="BB207" i="11" s="1"/>
  <c r="AV8" i="11"/>
  <c r="AW8" i="11"/>
  <c r="AY206" i="11"/>
  <c r="BS13" i="11" l="1" a="1"/>
  <c r="BS13" i="11" s="1"/>
  <c r="BF10" i="11"/>
  <c r="BI13" i="11"/>
  <c r="BH13" i="11"/>
  <c r="AT8" i="11"/>
  <c r="BR14" i="11" a="1"/>
  <c r="BA7" i="11"/>
  <c r="BB7" i="11" s="1"/>
  <c r="BC7" i="11" s="1"/>
  <c r="BK8" i="11"/>
  <c r="BL8" i="11" s="1"/>
  <c r="BM8" i="11" s="1"/>
  <c r="AW212" i="11" a="1"/>
  <c r="AY212" i="11" s="1"/>
  <c r="BR25" i="11"/>
  <c r="BG26" i="11"/>
  <c r="BA8" i="11"/>
  <c r="BB8" i="11" s="1"/>
  <c r="BC8" i="11" s="1"/>
  <c r="AW237" i="11" a="1"/>
  <c r="AX237" i="11" s="1"/>
  <c r="AW213" i="11" a="1"/>
  <c r="AW238" i="11" a="1"/>
  <c r="BT13" i="11" l="1"/>
  <c r="BU13" i="11"/>
  <c r="AX212" i="11"/>
  <c r="AX13" i="11" a="1"/>
  <c r="AX13" i="11" s="1"/>
  <c r="AW212" i="11"/>
  <c r="BG14" i="11" a="1"/>
  <c r="BJ14" i="11" s="1"/>
  <c r="AW14" i="11" a="1"/>
  <c r="AZ14" i="11" s="1"/>
  <c r="BS14" i="11"/>
  <c r="BU14" i="11"/>
  <c r="BT14" i="11"/>
  <c r="BR14" i="11"/>
  <c r="AY237" i="11"/>
  <c r="BR26" i="11"/>
  <c r="BG27" i="11"/>
  <c r="AW237" i="11"/>
  <c r="AW213" i="11"/>
  <c r="AY213" i="11"/>
  <c r="AX213" i="11"/>
  <c r="AW238" i="11"/>
  <c r="AX238" i="11"/>
  <c r="AY238" i="11"/>
  <c r="AZ13" i="11" l="1"/>
  <c r="G22" i="11"/>
  <c r="BF11" i="11"/>
  <c r="AY13" i="11"/>
  <c r="BH14" i="11"/>
  <c r="BI14" i="11"/>
  <c r="BG14" i="11"/>
  <c r="AX14" i="11"/>
  <c r="AY14" i="11"/>
  <c r="AW14" i="11"/>
  <c r="BR27" i="11"/>
  <c r="BG28" i="11"/>
  <c r="BS10" i="11" l="1"/>
  <c r="BY10" i="11" s="1"/>
  <c r="BS11" i="11"/>
  <c r="BY11" i="11" s="1"/>
  <c r="AX229" i="11"/>
  <c r="BC229" i="11" s="1"/>
  <c r="AX206" i="11"/>
  <c r="BC206" i="11" s="1"/>
  <c r="AX230" i="11"/>
  <c r="BH9" i="11"/>
  <c r="BN9" i="11" s="1"/>
  <c r="BH11" i="11"/>
  <c r="BN11" i="11" s="1"/>
  <c r="BS6" i="11"/>
  <c r="BY6" i="11" s="1"/>
  <c r="BS5" i="11"/>
  <c r="AX205" i="11"/>
  <c r="AX232" i="11"/>
  <c r="BC232" i="11" s="1"/>
  <c r="BH6" i="11"/>
  <c r="BN6" i="11" s="1"/>
  <c r="AX204" i="11"/>
  <c r="BC204" i="11" s="1"/>
  <c r="BS7" i="11"/>
  <c r="BY7" i="11" s="1"/>
  <c r="AX207" i="11"/>
  <c r="BC207" i="11" s="1"/>
  <c r="AX234" i="11"/>
  <c r="BC234" i="11" s="1"/>
  <c r="BH8" i="11"/>
  <c r="BN8" i="11" s="1"/>
  <c r="BH10" i="11"/>
  <c r="BN10" i="11" s="1"/>
  <c r="BS8" i="11"/>
  <c r="BY8" i="11" s="1"/>
  <c r="AX235" i="11"/>
  <c r="BC235" i="11" s="1"/>
  <c r="BH5" i="11"/>
  <c r="BS9" i="11"/>
  <c r="BY9" i="11" s="1"/>
  <c r="AX233" i="11"/>
  <c r="BC233" i="11" s="1"/>
  <c r="AX231" i="11"/>
  <c r="BC231" i="11" s="1"/>
  <c r="BH7" i="11"/>
  <c r="BN7" i="11" s="1"/>
  <c r="BR28" i="11"/>
  <c r="BG29" i="11"/>
  <c r="AW220" i="11" l="1"/>
  <c r="AX220" i="11"/>
  <c r="BC205" i="11"/>
  <c r="BM14" i="11"/>
  <c r="BM15" i="11" s="1"/>
  <c r="BN5" i="11"/>
  <c r="BX14" i="11"/>
  <c r="BX15" i="11" s="1"/>
  <c r="BY5" i="11"/>
  <c r="BC230" i="11"/>
  <c r="AX245" i="11"/>
  <c r="AW245" i="11"/>
  <c r="BR29" i="11"/>
  <c r="BG30" i="11"/>
  <c r="AW247" i="11" l="1"/>
  <c r="AX247" i="11"/>
  <c r="AX222" i="11"/>
  <c r="AW222" i="11"/>
  <c r="BR30" i="11"/>
  <c r="BG31" i="11"/>
  <c r="AM17" i="11"/>
  <c r="BR9" i="11" l="1"/>
  <c r="BT9" i="11" s="1"/>
  <c r="BU9" i="11" s="1"/>
  <c r="BQ9" i="11"/>
  <c r="BR31" i="11"/>
  <c r="BG32" i="11"/>
  <c r="AY9" i="11"/>
  <c r="AT9" i="11" s="1"/>
  <c r="BG9" i="11"/>
  <c r="BI9" i="11" s="1"/>
  <c r="BJ9" i="11" s="1"/>
  <c r="AW9" i="11"/>
  <c r="AM18" i="11"/>
  <c r="AX208" i="11"/>
  <c r="BC208" i="11" s="1"/>
  <c r="AV9" i="11"/>
  <c r="AV233" i="11"/>
  <c r="AZ233" i="11" s="1"/>
  <c r="AV208" i="11"/>
  <c r="AZ208" i="11" s="1"/>
  <c r="AX9" i="11"/>
  <c r="AW233" i="11"/>
  <c r="AY233" i="11" s="1"/>
  <c r="AW208" i="11"/>
  <c r="AY208" i="11" s="1"/>
  <c r="BQ10" i="11" l="1"/>
  <c r="BR10" i="11"/>
  <c r="BT10" i="11" s="1"/>
  <c r="BU10" i="11" s="1"/>
  <c r="BV10" i="11" s="1"/>
  <c r="BW10" i="11" s="1"/>
  <c r="BX10" i="11" s="1"/>
  <c r="AZ9" i="11"/>
  <c r="BA9" i="11" s="1"/>
  <c r="BB9" i="11" s="1"/>
  <c r="BC9" i="11" s="1"/>
  <c r="BV9" i="11"/>
  <c r="BW9" i="11" s="1"/>
  <c r="BX9" i="11" s="1"/>
  <c r="BR32" i="11"/>
  <c r="BG33" i="11"/>
  <c r="BK9" i="11"/>
  <c r="BL9" i="11" s="1"/>
  <c r="BM9" i="11" s="1"/>
  <c r="AV10" i="11"/>
  <c r="BG10" i="11"/>
  <c r="BI10" i="11" s="1"/>
  <c r="BJ10" i="11" s="1"/>
  <c r="AW214" i="11" a="1"/>
  <c r="AW215" i="11" a="1"/>
  <c r="AW240" i="11" a="1"/>
  <c r="AM19" i="11"/>
  <c r="AW10" i="11"/>
  <c r="AX10" i="11"/>
  <c r="AV234" i="11"/>
  <c r="AZ234" i="11" s="1"/>
  <c r="BA234" i="11" s="1"/>
  <c r="BB234" i="11" s="1"/>
  <c r="AW209" i="11"/>
  <c r="AY209" i="11" s="1"/>
  <c r="AV209" i="11"/>
  <c r="AZ209" i="11" s="1"/>
  <c r="BA209" i="11" s="1"/>
  <c r="BB209" i="11" s="1"/>
  <c r="AY10" i="11"/>
  <c r="AW234" i="11"/>
  <c r="AY234" i="11" s="1"/>
  <c r="AX209" i="11"/>
  <c r="BC209" i="11" s="1"/>
  <c r="BA208" i="11"/>
  <c r="BB208" i="11" s="1"/>
  <c r="BA233" i="11"/>
  <c r="BB233" i="11" s="1"/>
  <c r="BF15" i="11" l="1" a="1"/>
  <c r="BI15" i="11" s="1"/>
  <c r="BQ16" i="11" a="1"/>
  <c r="BS16" i="11" s="1"/>
  <c r="BQ15" i="11" a="1"/>
  <c r="BR15" i="11" s="1"/>
  <c r="AM21" i="11"/>
  <c r="AM20" i="11"/>
  <c r="AV15" i="11" a="1"/>
  <c r="AX15" i="11" s="1"/>
  <c r="BR11" i="11"/>
  <c r="BT11" i="11" s="1"/>
  <c r="BU11" i="11" s="1"/>
  <c r="BV11" i="11" s="1"/>
  <c r="BW11" i="11" s="1"/>
  <c r="BX11" i="11" s="1"/>
  <c r="BQ11" i="11"/>
  <c r="BR33" i="11"/>
  <c r="BG34" i="11"/>
  <c r="AW239" i="11" a="1"/>
  <c r="AX239" i="11" s="1"/>
  <c r="BK10" i="11"/>
  <c r="BL10" i="11" s="1"/>
  <c r="BM10" i="11" s="1"/>
  <c r="AX11" i="11"/>
  <c r="BG11" i="11"/>
  <c r="BI11" i="11" s="1"/>
  <c r="BJ11" i="11" s="1"/>
  <c r="BK11" i="11" s="1"/>
  <c r="BL11" i="11" s="1"/>
  <c r="BM11" i="11" s="1"/>
  <c r="AZ10" i="11"/>
  <c r="AT10" i="11"/>
  <c r="AW215" i="11"/>
  <c r="AX215" i="11"/>
  <c r="AY215" i="11"/>
  <c r="AW214" i="11"/>
  <c r="AY214" i="11"/>
  <c r="AX214" i="11"/>
  <c r="AW240" i="11"/>
  <c r="AY240" i="11"/>
  <c r="AX240" i="11"/>
  <c r="AW210" i="11"/>
  <c r="AY210" i="11" s="1"/>
  <c r="AV11" i="11"/>
  <c r="A23" i="11"/>
  <c r="AY11" i="11"/>
  <c r="AV210" i="11"/>
  <c r="AZ210" i="11" s="1"/>
  <c r="AV235" i="11"/>
  <c r="AZ235" i="11" s="1"/>
  <c r="AW235" i="11"/>
  <c r="AY235" i="11" s="1"/>
  <c r="AX210" i="11"/>
  <c r="BC210" i="11" s="1"/>
  <c r="AW11" i="11"/>
  <c r="BF17" i="11" l="1" a="1"/>
  <c r="BG17" i="11" s="1"/>
  <c r="BA210" i="11"/>
  <c r="BB210" i="11" s="1"/>
  <c r="AW216" i="11" a="1"/>
  <c r="BQ17" i="11" a="1"/>
  <c r="BS17" i="11" s="1"/>
  <c r="BF16" i="11" a="1"/>
  <c r="BJ16" i="11" s="1"/>
  <c r="BU15" i="11"/>
  <c r="BT16" i="11"/>
  <c r="BQ16" i="11"/>
  <c r="BF15" i="11"/>
  <c r="BU16" i="11"/>
  <c r="BR16" i="11"/>
  <c r="BH15" i="11"/>
  <c r="BG15" i="11"/>
  <c r="BJ15" i="11"/>
  <c r="BQ15" i="11"/>
  <c r="BS15" i="11"/>
  <c r="BT15" i="11"/>
  <c r="AY15" i="11"/>
  <c r="AZ15" i="11"/>
  <c r="AV15" i="11"/>
  <c r="AW15" i="11"/>
  <c r="BR34" i="11"/>
  <c r="AY239" i="11"/>
  <c r="AW239" i="11"/>
  <c r="BG35" i="11"/>
  <c r="BA10" i="11"/>
  <c r="BB10" i="11" s="1"/>
  <c r="BC10" i="11" s="1"/>
  <c r="AZ11" i="11"/>
  <c r="BA11" i="11" s="1"/>
  <c r="BB11" i="11" s="1"/>
  <c r="BC11" i="11" s="1"/>
  <c r="AT11" i="11"/>
  <c r="BA235" i="11"/>
  <c r="BB235" i="11" s="1"/>
  <c r="AZ244" i="11"/>
  <c r="AZ246" i="11" s="1"/>
  <c r="BI17" i="11" l="1"/>
  <c r="BJ17" i="11"/>
  <c r="BH17" i="11"/>
  <c r="BF17" i="11"/>
  <c r="BS19" i="11"/>
  <c r="BU33" i="11" s="1"/>
  <c r="AW241" i="11" a="1"/>
  <c r="BJ19" i="11"/>
  <c r="BL21" i="11" s="1"/>
  <c r="BQ17" i="11"/>
  <c r="BQ19" i="11" s="1"/>
  <c r="BS33" i="11" s="1"/>
  <c r="BU17" i="11"/>
  <c r="BU19" i="11" s="1"/>
  <c r="BW118" i="11" s="1"/>
  <c r="BI16" i="11"/>
  <c r="BI19" i="11" s="1"/>
  <c r="BK34" i="11" s="1"/>
  <c r="BH16" i="11"/>
  <c r="BH19" i="11" s="1"/>
  <c r="BJ21" i="11" s="1"/>
  <c r="BF16" i="11"/>
  <c r="BF19" i="11" s="1"/>
  <c r="BH23" i="11" s="1"/>
  <c r="BG16" i="11"/>
  <c r="BG19" i="11" s="1"/>
  <c r="BI25" i="11" s="1"/>
  <c r="BR17" i="11"/>
  <c r="BR19" i="11" s="1"/>
  <c r="BT33" i="11" s="1"/>
  <c r="AW216" i="11"/>
  <c r="AW219" i="11" s="1"/>
  <c r="AW223" i="11" s="1"/>
  <c r="AY216" i="11"/>
  <c r="AY219" i="11" s="1"/>
  <c r="AY221" i="11" s="1"/>
  <c r="AX216" i="11"/>
  <c r="AX219" i="11" s="1"/>
  <c r="AX223" i="11" s="1"/>
  <c r="BT17" i="11"/>
  <c r="BT19" i="11" s="1"/>
  <c r="BR35" i="11"/>
  <c r="BG36" i="11"/>
  <c r="BG37" i="11" s="1"/>
  <c r="BG38" i="11" s="1"/>
  <c r="BG39" i="11" s="1"/>
  <c r="BG40" i="11" s="1"/>
  <c r="BG41" i="11" s="1"/>
  <c r="BG42" i="11" s="1"/>
  <c r="BG43" i="11" s="1"/>
  <c r="BG44" i="11" s="1"/>
  <c r="BG45" i="11" s="1"/>
  <c r="BG46" i="11" s="1"/>
  <c r="BG47" i="11" s="1"/>
  <c r="BG48" i="11" s="1"/>
  <c r="BG49" i="11" s="1"/>
  <c r="BG104" i="11" s="1"/>
  <c r="BG105" i="11" s="1"/>
  <c r="BG106" i="11" s="1"/>
  <c r="BG107" i="11" s="1"/>
  <c r="BG108" i="11" s="1"/>
  <c r="BG109" i="11" s="1"/>
  <c r="BG110" i="11" s="1"/>
  <c r="BG111" i="11" s="1"/>
  <c r="BG112" i="11" s="1"/>
  <c r="AV16" i="11" a="1"/>
  <c r="AX16" i="11" s="1"/>
  <c r="AV17" i="11" a="1"/>
  <c r="AY17" i="11" s="1"/>
  <c r="AZ248" i="11"/>
  <c r="BL114" i="11" l="1"/>
  <c r="BL122" i="11"/>
  <c r="BL119" i="11"/>
  <c r="BL135" i="11"/>
  <c r="BW49" i="11"/>
  <c r="BW123" i="11"/>
  <c r="BL24" i="11"/>
  <c r="BU32" i="11"/>
  <c r="BL25" i="11"/>
  <c r="BL23" i="11"/>
  <c r="BW131" i="11"/>
  <c r="BL22" i="11"/>
  <c r="BL39" i="11"/>
  <c r="BL124" i="11"/>
  <c r="BW115" i="11"/>
  <c r="BL127" i="11"/>
  <c r="BW112" i="11"/>
  <c r="BL33" i="11"/>
  <c r="BL125" i="11"/>
  <c r="BU31" i="11"/>
  <c r="BS22" i="11"/>
  <c r="BL32" i="11"/>
  <c r="BL121" i="11"/>
  <c r="BL28" i="11"/>
  <c r="BL48" i="11"/>
  <c r="BL26" i="11"/>
  <c r="BL31" i="11"/>
  <c r="BL117" i="11"/>
  <c r="BL110" i="11"/>
  <c r="BL106" i="11"/>
  <c r="BL27" i="11"/>
  <c r="BL44" i="11"/>
  <c r="BL30" i="11"/>
  <c r="BL113" i="11"/>
  <c r="BS21" i="11"/>
  <c r="BL49" i="11"/>
  <c r="BL123" i="11"/>
  <c r="BU30" i="11"/>
  <c r="BL138" i="11"/>
  <c r="BL115" i="11"/>
  <c r="BL29" i="11"/>
  <c r="BL134" i="11"/>
  <c r="BL132" i="11"/>
  <c r="BL130" i="11"/>
  <c r="BL128" i="11"/>
  <c r="BH22" i="11"/>
  <c r="BL120" i="11"/>
  <c r="BH28" i="11"/>
  <c r="BH27" i="11"/>
  <c r="BJ35" i="11"/>
  <c r="BJ27" i="11"/>
  <c r="BL36" i="11"/>
  <c r="BL40" i="11"/>
  <c r="BL116" i="11"/>
  <c r="BU29" i="11"/>
  <c r="BH21" i="11"/>
  <c r="BI21" i="11"/>
  <c r="BJ28" i="11"/>
  <c r="BJ26" i="11"/>
  <c r="BL35" i="11"/>
  <c r="BL38" i="11"/>
  <c r="BL112" i="11"/>
  <c r="BJ24" i="11"/>
  <c r="BL34" i="11"/>
  <c r="BL131" i="11"/>
  <c r="BL108" i="11"/>
  <c r="BJ23" i="11"/>
  <c r="BL139" i="11"/>
  <c r="BL111" i="11"/>
  <c r="BL104" i="11"/>
  <c r="BI35" i="11"/>
  <c r="BK35" i="11"/>
  <c r="BI32" i="11"/>
  <c r="BH33" i="11"/>
  <c r="BI29" i="11"/>
  <c r="BL126" i="11"/>
  <c r="BL109" i="11"/>
  <c r="BL46" i="11"/>
  <c r="BU28" i="11"/>
  <c r="BI34" i="11"/>
  <c r="BH34" i="11"/>
  <c r="BH32" i="11"/>
  <c r="BI24" i="11"/>
  <c r="BL105" i="11"/>
  <c r="BL42" i="11"/>
  <c r="BH35" i="11"/>
  <c r="BH30" i="11"/>
  <c r="BI23" i="11"/>
  <c r="BL118" i="11"/>
  <c r="BL47" i="11"/>
  <c r="BL37" i="11"/>
  <c r="BI31" i="11"/>
  <c r="BI30" i="11"/>
  <c r="BH29" i="11"/>
  <c r="BI22" i="11"/>
  <c r="BL43" i="11"/>
  <c r="BH31" i="11"/>
  <c r="BI33" i="11"/>
  <c r="BJ25" i="11"/>
  <c r="BK33" i="11"/>
  <c r="BH26" i="11"/>
  <c r="BI28" i="11"/>
  <c r="BL45" i="11"/>
  <c r="BL107" i="11"/>
  <c r="BK32" i="11"/>
  <c r="BU27" i="11"/>
  <c r="BH25" i="11"/>
  <c r="BI27" i="11"/>
  <c r="BL137" i="11"/>
  <c r="BL41" i="11"/>
  <c r="BK31" i="11"/>
  <c r="BH24" i="11"/>
  <c r="BI26" i="11"/>
  <c r="BL133" i="11"/>
  <c r="BL140" i="11"/>
  <c r="BL129" i="11"/>
  <c r="BL136" i="11"/>
  <c r="AW221" i="11"/>
  <c r="BW45" i="11"/>
  <c r="BW44" i="11"/>
  <c r="BW137" i="11"/>
  <c r="BW140" i="11"/>
  <c r="BU26" i="11"/>
  <c r="BW108" i="11"/>
  <c r="BW120" i="11"/>
  <c r="BW104" i="11"/>
  <c r="BW34" i="11"/>
  <c r="BW130" i="11"/>
  <c r="BS34" i="11"/>
  <c r="BW114" i="11"/>
  <c r="BU25" i="11"/>
  <c r="BU34" i="11"/>
  <c r="BW122" i="11"/>
  <c r="BW106" i="11"/>
  <c r="BK21" i="11"/>
  <c r="BW36" i="11"/>
  <c r="BJ22" i="11"/>
  <c r="BW135" i="11"/>
  <c r="BJ33" i="11"/>
  <c r="BK30" i="11"/>
  <c r="BW40" i="11"/>
  <c r="BW25" i="11"/>
  <c r="BJ32" i="11"/>
  <c r="BK29" i="11"/>
  <c r="BW117" i="11"/>
  <c r="BW113" i="11"/>
  <c r="BU24" i="11"/>
  <c r="BJ31" i="11"/>
  <c r="BK28" i="11"/>
  <c r="BW47" i="11"/>
  <c r="BW111" i="11"/>
  <c r="BJ30" i="11"/>
  <c r="BK27" i="11"/>
  <c r="BW31" i="11"/>
  <c r="BW48" i="11"/>
  <c r="BJ29" i="11"/>
  <c r="BK26" i="11"/>
  <c r="BW136" i="11"/>
  <c r="BW32" i="11"/>
  <c r="BK25" i="11"/>
  <c r="BW22" i="11"/>
  <c r="BW28" i="11"/>
  <c r="BW21" i="11"/>
  <c r="BK24" i="11"/>
  <c r="BW127" i="11"/>
  <c r="BW37" i="11"/>
  <c r="BW125" i="11"/>
  <c r="BU22" i="11"/>
  <c r="BK23" i="11"/>
  <c r="BW33" i="11"/>
  <c r="BW38" i="11"/>
  <c r="BW109" i="11"/>
  <c r="BK22" i="11"/>
  <c r="BW126" i="11"/>
  <c r="BW119" i="11"/>
  <c r="BW39" i="11"/>
  <c r="BW110" i="11"/>
  <c r="BW138" i="11"/>
  <c r="BW23" i="11"/>
  <c r="BT34" i="11"/>
  <c r="BW129" i="11"/>
  <c r="BW128" i="11"/>
  <c r="BW43" i="11"/>
  <c r="BW26" i="11"/>
  <c r="BW24" i="11"/>
  <c r="BW121" i="11"/>
  <c r="BW27" i="11"/>
  <c r="BS26" i="11"/>
  <c r="BU23" i="11"/>
  <c r="BW107" i="11"/>
  <c r="BW105" i="11"/>
  <c r="BW132" i="11"/>
  <c r="BS25" i="11"/>
  <c r="BJ34" i="11"/>
  <c r="BW29" i="11"/>
  <c r="BW35" i="11"/>
  <c r="BW116" i="11"/>
  <c r="BS24" i="11"/>
  <c r="BW133" i="11"/>
  <c r="BW124" i="11"/>
  <c r="BW46" i="11"/>
  <c r="BS23" i="11"/>
  <c r="BW42" i="11"/>
  <c r="BS32" i="11"/>
  <c r="BW30" i="11"/>
  <c r="BS31" i="11"/>
  <c r="BW139" i="11"/>
  <c r="BS30" i="11"/>
  <c r="BT29" i="11"/>
  <c r="BT27" i="11"/>
  <c r="BT26" i="11"/>
  <c r="BT25" i="11"/>
  <c r="BW41" i="11"/>
  <c r="BV22" i="11"/>
  <c r="BV24" i="11"/>
  <c r="BV25" i="11"/>
  <c r="BV26" i="11"/>
  <c r="BV27" i="11"/>
  <c r="BV28" i="11"/>
  <c r="BV29" i="11"/>
  <c r="BV33" i="11"/>
  <c r="BQ33" i="11" s="1"/>
  <c r="BV30" i="11"/>
  <c r="BV23" i="11"/>
  <c r="BV31" i="11"/>
  <c r="BV32" i="11"/>
  <c r="BV34" i="11"/>
  <c r="BV21" i="11"/>
  <c r="BT28" i="11"/>
  <c r="BT24" i="11"/>
  <c r="BT23" i="11"/>
  <c r="BT22" i="11"/>
  <c r="BT21" i="11"/>
  <c r="AX241" i="11"/>
  <c r="AX244" i="11" s="1"/>
  <c r="AW241" i="11"/>
  <c r="AW244" i="11" s="1"/>
  <c r="AY241" i="11"/>
  <c r="AY244" i="11" s="1"/>
  <c r="BT32" i="11"/>
  <c r="BS29" i="11"/>
  <c r="BU21" i="11"/>
  <c r="BW134" i="11"/>
  <c r="BT31" i="11"/>
  <c r="BS28" i="11"/>
  <c r="BT30" i="11"/>
  <c r="BS27" i="11"/>
  <c r="BF21" i="11"/>
  <c r="BK41" i="11"/>
  <c r="BJ48" i="11"/>
  <c r="BI45" i="11"/>
  <c r="BK108" i="11"/>
  <c r="BK48" i="11"/>
  <c r="BK39" i="11"/>
  <c r="BH47" i="11"/>
  <c r="BI49" i="11"/>
  <c r="BJ44" i="11"/>
  <c r="BI111" i="11"/>
  <c r="BI41" i="11"/>
  <c r="BK110" i="11"/>
  <c r="BK104" i="11"/>
  <c r="BH43" i="11"/>
  <c r="BH105" i="11"/>
  <c r="BJ40" i="11"/>
  <c r="BI107" i="11"/>
  <c r="BI38" i="11"/>
  <c r="BK45" i="11"/>
  <c r="BH109" i="11"/>
  <c r="BH39" i="11"/>
  <c r="BJ112" i="11"/>
  <c r="BG113" i="11"/>
  <c r="BJ111" i="11"/>
  <c r="BJ109" i="11"/>
  <c r="BJ107" i="11"/>
  <c r="BJ105" i="11"/>
  <c r="BJ49" i="11"/>
  <c r="BJ47" i="11"/>
  <c r="BJ43" i="11"/>
  <c r="BJ39" i="11"/>
  <c r="BH112" i="11"/>
  <c r="BI110" i="11"/>
  <c r="BI106" i="11"/>
  <c r="BI48" i="11"/>
  <c r="BI44" i="11"/>
  <c r="BI40" i="11"/>
  <c r="BK105" i="11"/>
  <c r="BK44" i="11"/>
  <c r="BK40" i="11"/>
  <c r="BH108" i="11"/>
  <c r="BH104" i="11"/>
  <c r="BH46" i="11"/>
  <c r="BH42" i="11"/>
  <c r="BH38" i="11"/>
  <c r="BR36" i="11"/>
  <c r="BV35" i="11"/>
  <c r="BS35" i="11"/>
  <c r="BT35" i="11"/>
  <c r="BU35" i="11"/>
  <c r="BJ108" i="11"/>
  <c r="BJ106" i="11"/>
  <c r="BJ46" i="11"/>
  <c r="BJ42" i="11"/>
  <c r="BJ37" i="11"/>
  <c r="BI109" i="11"/>
  <c r="BI105" i="11"/>
  <c r="BI47" i="11"/>
  <c r="BI43" i="11"/>
  <c r="BI39" i="11"/>
  <c r="BK111" i="11"/>
  <c r="BK109" i="11"/>
  <c r="BK107" i="11"/>
  <c r="BK49" i="11"/>
  <c r="BK47" i="11"/>
  <c r="BK43" i="11"/>
  <c r="BK37" i="11"/>
  <c r="BH111" i="11"/>
  <c r="BH107" i="11"/>
  <c r="BH49" i="11"/>
  <c r="BH45" i="11"/>
  <c r="BH41" i="11"/>
  <c r="BH37" i="11"/>
  <c r="BJ110" i="11"/>
  <c r="BJ104" i="11"/>
  <c r="BJ45" i="11"/>
  <c r="BJ41" i="11"/>
  <c r="BJ38" i="11"/>
  <c r="BI112" i="11"/>
  <c r="BI108" i="11"/>
  <c r="BI104" i="11"/>
  <c r="BI46" i="11"/>
  <c r="BI42" i="11"/>
  <c r="BI37" i="11"/>
  <c r="BK106" i="11"/>
  <c r="BK46" i="11"/>
  <c r="BK42" i="11"/>
  <c r="BK38" i="11"/>
  <c r="BH110" i="11"/>
  <c r="BH106" i="11"/>
  <c r="BH48" i="11"/>
  <c r="BH44" i="11"/>
  <c r="BH40" i="11"/>
  <c r="BK112" i="11"/>
  <c r="AZ17" i="11"/>
  <c r="BJ36" i="11"/>
  <c r="BH36" i="11"/>
  <c r="BI36" i="11"/>
  <c r="BK36" i="11"/>
  <c r="AV17" i="11"/>
  <c r="AX17" i="11"/>
  <c r="AX19" i="11" s="1"/>
  <c r="AW17" i="11"/>
  <c r="AW16" i="11"/>
  <c r="AV16" i="11"/>
  <c r="AY16" i="11"/>
  <c r="AY19" i="11" s="1"/>
  <c r="BA43" i="11" s="1"/>
  <c r="AZ16" i="11"/>
  <c r="AY223" i="11"/>
  <c r="BA223" i="11" s="1"/>
  <c r="AX221" i="11"/>
  <c r="BF31" i="11" l="1"/>
  <c r="BQ34" i="11"/>
  <c r="BF23" i="11"/>
  <c r="BF27" i="11"/>
  <c r="BF22" i="11"/>
  <c r="BF26" i="11"/>
  <c r="BF34" i="11"/>
  <c r="BF33" i="11"/>
  <c r="BF32" i="11"/>
  <c r="BF35" i="11"/>
  <c r="BF25" i="11"/>
  <c r="BF28" i="11"/>
  <c r="BF24" i="11"/>
  <c r="BF29" i="11"/>
  <c r="BF30" i="11"/>
  <c r="BQ22" i="11"/>
  <c r="BQ31" i="11"/>
  <c r="BQ26" i="11"/>
  <c r="BQ25" i="11"/>
  <c r="BQ32" i="11"/>
  <c r="BQ23" i="11"/>
  <c r="BQ29" i="11"/>
  <c r="BQ21" i="11"/>
  <c r="BQ24" i="11"/>
  <c r="AZ19" i="11"/>
  <c r="BB39" i="11" s="1"/>
  <c r="BQ27" i="11"/>
  <c r="AV19" i="11"/>
  <c r="AX35" i="11" s="1"/>
  <c r="BQ30" i="11"/>
  <c r="AW19" i="11"/>
  <c r="AW196" i="11" s="1"/>
  <c r="BQ28" i="11"/>
  <c r="AZ28" i="11"/>
  <c r="AZ25" i="11"/>
  <c r="AZ23" i="11"/>
  <c r="AZ29" i="11"/>
  <c r="AZ39" i="11"/>
  <c r="AZ26" i="11"/>
  <c r="AZ24" i="11"/>
  <c r="AZ27" i="11"/>
  <c r="AZ33" i="11"/>
  <c r="AZ31" i="11"/>
  <c r="AZ40" i="11"/>
  <c r="AZ37" i="11"/>
  <c r="AZ34" i="11"/>
  <c r="AZ41" i="11"/>
  <c r="AZ35" i="11"/>
  <c r="AX196" i="11"/>
  <c r="AZ22" i="11"/>
  <c r="AZ38" i="11"/>
  <c r="AZ30" i="11"/>
  <c r="AZ42" i="11"/>
  <c r="AZ32" i="11"/>
  <c r="AZ36" i="11"/>
  <c r="AZ21" i="11"/>
  <c r="AZ43" i="11"/>
  <c r="AY246" i="11"/>
  <c r="AY248" i="11"/>
  <c r="AW246" i="11"/>
  <c r="AW248" i="11"/>
  <c r="AX246" i="11"/>
  <c r="AX248" i="11"/>
  <c r="BF111" i="11"/>
  <c r="BF42" i="11"/>
  <c r="BF106" i="11"/>
  <c r="BF38" i="11"/>
  <c r="BF43" i="11"/>
  <c r="BF108" i="11"/>
  <c r="BF41" i="11"/>
  <c r="BF48" i="11"/>
  <c r="BF39" i="11"/>
  <c r="BF49" i="11"/>
  <c r="BF47" i="11"/>
  <c r="BF44" i="11"/>
  <c r="BF45" i="11"/>
  <c r="BF37" i="11"/>
  <c r="BF107" i="11"/>
  <c r="BF105" i="11"/>
  <c r="BF46" i="11"/>
  <c r="BF40" i="11"/>
  <c r="BF110" i="11"/>
  <c r="BF109" i="11"/>
  <c r="BF104" i="11"/>
  <c r="BQ35" i="11"/>
  <c r="BF112" i="11"/>
  <c r="BH113" i="11"/>
  <c r="BK113" i="11"/>
  <c r="BI113" i="11"/>
  <c r="BJ113" i="11"/>
  <c r="BG114" i="11"/>
  <c r="BR37" i="11"/>
  <c r="BT36" i="11"/>
  <c r="BU36" i="11"/>
  <c r="BS36" i="11"/>
  <c r="BV36" i="11"/>
  <c r="BF36" i="11"/>
  <c r="BA21" i="11"/>
  <c r="BA25" i="11"/>
  <c r="BA29" i="11"/>
  <c r="BA33" i="11"/>
  <c r="BA37" i="11"/>
  <c r="BA22" i="11"/>
  <c r="BA26" i="11"/>
  <c r="BA30" i="11"/>
  <c r="BA34" i="11"/>
  <c r="BA38" i="11"/>
  <c r="BA41" i="11"/>
  <c r="BA23" i="11"/>
  <c r="BA27" i="11"/>
  <c r="BA31" i="11"/>
  <c r="BA35" i="11"/>
  <c r="BA24" i="11"/>
  <c r="BA39" i="11"/>
  <c r="BA42" i="11"/>
  <c r="BA28" i="11"/>
  <c r="BA40" i="11"/>
  <c r="BA32" i="11"/>
  <c r="BA36" i="11"/>
  <c r="AZ44" i="11"/>
  <c r="BA44" i="11"/>
  <c r="BA221" i="11"/>
  <c r="BB34" i="11" l="1"/>
  <c r="BB105" i="11"/>
  <c r="BB134" i="11"/>
  <c r="BB130" i="11"/>
  <c r="BB117" i="11"/>
  <c r="BB137" i="11"/>
  <c r="BB40" i="11"/>
  <c r="BB127" i="11"/>
  <c r="BB124" i="11"/>
  <c r="BB21" i="11"/>
  <c r="BB35" i="11"/>
  <c r="BB133" i="11"/>
  <c r="BB23" i="11"/>
  <c r="BB46" i="11"/>
  <c r="BB31" i="11"/>
  <c r="BB22" i="11"/>
  <c r="BB111" i="11"/>
  <c r="BB108" i="11"/>
  <c r="BB136" i="11"/>
  <c r="BB110" i="11"/>
  <c r="BB106" i="11"/>
  <c r="BB49" i="11"/>
  <c r="BB119" i="11"/>
  <c r="BB30" i="11"/>
  <c r="BB42" i="11"/>
  <c r="BB38" i="11"/>
  <c r="BB126" i="11"/>
  <c r="BB43" i="11"/>
  <c r="BB138" i="11"/>
  <c r="BB122" i="11"/>
  <c r="BB32" i="11"/>
  <c r="BB125" i="11"/>
  <c r="BB26" i="11"/>
  <c r="BB47" i="11"/>
  <c r="BB129" i="11"/>
  <c r="BB116" i="11"/>
  <c r="BB121" i="11"/>
  <c r="BB24" i="11"/>
  <c r="AX27" i="11"/>
  <c r="BB115" i="11"/>
  <c r="AX26" i="11"/>
  <c r="AX39" i="11"/>
  <c r="AX44" i="11"/>
  <c r="BB25" i="11"/>
  <c r="BB123" i="11"/>
  <c r="BB48" i="11"/>
  <c r="AX31" i="11"/>
  <c r="BB140" i="11"/>
  <c r="BB41" i="11"/>
  <c r="BB135" i="11"/>
  <c r="AX42" i="11"/>
  <c r="BB36" i="11"/>
  <c r="BB118" i="11"/>
  <c r="BB132" i="11"/>
  <c r="AX29" i="11"/>
  <c r="BB29" i="11"/>
  <c r="BB107" i="11"/>
  <c r="BB113" i="11"/>
  <c r="AX22" i="11"/>
  <c r="BB27" i="11"/>
  <c r="BB45" i="11"/>
  <c r="BB120" i="11"/>
  <c r="AX25" i="11"/>
  <c r="AX32" i="11"/>
  <c r="AY44" i="11"/>
  <c r="BB104" i="11"/>
  <c r="AX28" i="11"/>
  <c r="BB114" i="11"/>
  <c r="BB44" i="11"/>
  <c r="AX24" i="11"/>
  <c r="BB139" i="11"/>
  <c r="BB37" i="11"/>
  <c r="AY39" i="11"/>
  <c r="BB28" i="11"/>
  <c r="BB33" i="11"/>
  <c r="AY40" i="11"/>
  <c r="AY32" i="11"/>
  <c r="AY26" i="11"/>
  <c r="AX23" i="11"/>
  <c r="AY43" i="11"/>
  <c r="AY30" i="11"/>
  <c r="AX38" i="11"/>
  <c r="AY29" i="11"/>
  <c r="AX30" i="11"/>
  <c r="AY38" i="11"/>
  <c r="BB131" i="11"/>
  <c r="AX21" i="11"/>
  <c r="AY22" i="11"/>
  <c r="BB112" i="11"/>
  <c r="BB128" i="11"/>
  <c r="AX37" i="11"/>
  <c r="AY33" i="11"/>
  <c r="BB109" i="11"/>
  <c r="AX33" i="11"/>
  <c r="AY42" i="11"/>
  <c r="AY37" i="11"/>
  <c r="AY21" i="11"/>
  <c r="AX43" i="11"/>
  <c r="AV196" i="11"/>
  <c r="AY196" i="11" s="1"/>
  <c r="AY31" i="11"/>
  <c r="AX40" i="11"/>
  <c r="AY41" i="11"/>
  <c r="AX34" i="11"/>
  <c r="AX36" i="11"/>
  <c r="AY36" i="11"/>
  <c r="AY24" i="11"/>
  <c r="AY34" i="11"/>
  <c r="AV34" i="11" s="1"/>
  <c r="AX41" i="11"/>
  <c r="AY28" i="11"/>
  <c r="AY23" i="11"/>
  <c r="AY35" i="11"/>
  <c r="AV35" i="11" s="1"/>
  <c r="AY25" i="11"/>
  <c r="AY27" i="11"/>
  <c r="BA248" i="11"/>
  <c r="BA246" i="11"/>
  <c r="BQ36" i="11"/>
  <c r="BK114" i="11"/>
  <c r="BG115" i="11"/>
  <c r="BI114" i="11"/>
  <c r="BH114" i="11"/>
  <c r="BJ114" i="11"/>
  <c r="BF113" i="11"/>
  <c r="BR38" i="11"/>
  <c r="BS37" i="11"/>
  <c r="BT37" i="11"/>
  <c r="BU37" i="11"/>
  <c r="BV37" i="11"/>
  <c r="AY45" i="11"/>
  <c r="AX45" i="11"/>
  <c r="AZ45" i="11"/>
  <c r="BA45" i="11"/>
  <c r="AV43" i="11" l="1"/>
  <c r="AV31" i="11"/>
  <c r="AV30" i="11"/>
  <c r="AV29" i="11"/>
  <c r="AV42" i="11"/>
  <c r="AV27" i="11"/>
  <c r="AV39" i="11"/>
  <c r="AV38" i="11"/>
  <c r="AV44" i="11"/>
  <c r="AV25" i="11"/>
  <c r="AV26" i="11"/>
  <c r="AV32" i="11"/>
  <c r="AV40" i="11"/>
  <c r="AV23" i="11"/>
  <c r="AV37" i="11"/>
  <c r="AV24" i="11"/>
  <c r="AV28" i="11"/>
  <c r="AV22" i="11"/>
  <c r="AV41" i="11"/>
  <c r="AV21" i="11"/>
  <c r="AV33" i="11"/>
  <c r="AV36" i="11"/>
  <c r="BH115" i="11"/>
  <c r="BJ115" i="11"/>
  <c r="BI115" i="11"/>
  <c r="BK115" i="11"/>
  <c r="BG116" i="11"/>
  <c r="BR39" i="11"/>
  <c r="BV38" i="11"/>
  <c r="BS38" i="11"/>
  <c r="BU38" i="11"/>
  <c r="BT38" i="11"/>
  <c r="BQ37" i="11"/>
  <c r="BF114" i="11"/>
  <c r="AV45" i="11"/>
  <c r="AX46" i="11"/>
  <c r="AZ46" i="11"/>
  <c r="BA46" i="11"/>
  <c r="AY46" i="11"/>
  <c r="BQ38" i="11" l="1"/>
  <c r="BR40" i="11"/>
  <c r="BV39" i="11"/>
  <c r="BU39" i="11"/>
  <c r="BS39" i="11"/>
  <c r="BT39" i="11"/>
  <c r="BI116" i="11"/>
  <c r="BJ116" i="11"/>
  <c r="BG117" i="11"/>
  <c r="BK116" i="11"/>
  <c r="BH116" i="11"/>
  <c r="BF115" i="11"/>
  <c r="BA47" i="11"/>
  <c r="AZ47" i="11"/>
  <c r="AX47" i="11"/>
  <c r="AY47" i="11"/>
  <c r="AV46" i="11"/>
  <c r="BQ39" i="11" l="1"/>
  <c r="BJ117" i="11"/>
  <c r="BG118" i="11"/>
  <c r="BK117" i="11"/>
  <c r="BH117" i="11"/>
  <c r="BI117" i="11"/>
  <c r="BF116" i="11"/>
  <c r="BR41" i="11"/>
  <c r="BU40" i="11"/>
  <c r="BV40" i="11"/>
  <c r="BT40" i="11"/>
  <c r="BS40" i="11"/>
  <c r="AV47" i="11"/>
  <c r="BA48" i="11"/>
  <c r="AZ48" i="11"/>
  <c r="AX48" i="11"/>
  <c r="AY48" i="11"/>
  <c r="BF117" i="11" l="1"/>
  <c r="BQ40" i="11"/>
  <c r="BR42" i="11"/>
  <c r="BV41" i="11"/>
  <c r="BU41" i="11"/>
  <c r="BS41" i="11"/>
  <c r="BT41" i="11"/>
  <c r="BK118" i="11"/>
  <c r="BI118" i="11"/>
  <c r="BH118" i="11"/>
  <c r="BJ118" i="11"/>
  <c r="BG119" i="11"/>
  <c r="AV48" i="11"/>
  <c r="AY49" i="11"/>
  <c r="AZ49" i="11"/>
  <c r="BA49" i="11"/>
  <c r="AX49" i="11"/>
  <c r="BJ119" i="11" l="1"/>
  <c r="BI119" i="11"/>
  <c r="BG120" i="11"/>
  <c r="BK119" i="11"/>
  <c r="BH119" i="11"/>
  <c r="BR43" i="11"/>
  <c r="BS42" i="11"/>
  <c r="BV42" i="11"/>
  <c r="BT42" i="11"/>
  <c r="BU42" i="11"/>
  <c r="BF118" i="11"/>
  <c r="BQ41" i="11"/>
  <c r="AV49" i="11"/>
  <c r="AY104" i="11"/>
  <c r="AX104" i="11"/>
  <c r="AZ104" i="11"/>
  <c r="BA104" i="11"/>
  <c r="BQ42" i="11" l="1"/>
  <c r="BG121" i="11"/>
  <c r="BK120" i="11"/>
  <c r="BJ120" i="11"/>
  <c r="BH120" i="11"/>
  <c r="BI120" i="11"/>
  <c r="BR44" i="11"/>
  <c r="BS43" i="11"/>
  <c r="BV43" i="11"/>
  <c r="BT43" i="11"/>
  <c r="BU43" i="11"/>
  <c r="BF119" i="11"/>
  <c r="AV104" i="11"/>
  <c r="AX105" i="11"/>
  <c r="BA105" i="11"/>
  <c r="AY105" i="11"/>
  <c r="AZ105" i="11"/>
  <c r="BQ43" i="11" l="1"/>
  <c r="BR45" i="11"/>
  <c r="BV44" i="11"/>
  <c r="BU44" i="11"/>
  <c r="BS44" i="11"/>
  <c r="BT44" i="11"/>
  <c r="BJ121" i="11"/>
  <c r="BG122" i="11"/>
  <c r="BH121" i="11"/>
  <c r="BK121" i="11"/>
  <c r="BI121" i="11"/>
  <c r="BF120" i="11"/>
  <c r="AV105" i="11"/>
  <c r="BA106" i="11"/>
  <c r="AZ106" i="11"/>
  <c r="AX106" i="11"/>
  <c r="AY106" i="11"/>
  <c r="BF121" i="11" l="1"/>
  <c r="BQ44" i="11"/>
  <c r="BK122" i="11"/>
  <c r="BI122" i="11"/>
  <c r="BH122" i="11"/>
  <c r="BJ122" i="11"/>
  <c r="BG123" i="11"/>
  <c r="BR46" i="11"/>
  <c r="BU45" i="11"/>
  <c r="BS45" i="11"/>
  <c r="BV45" i="11"/>
  <c r="BT45" i="11"/>
  <c r="AV106" i="11"/>
  <c r="AZ107" i="11"/>
  <c r="AX107" i="11"/>
  <c r="BA107" i="11"/>
  <c r="AY107" i="11"/>
  <c r="BF122" i="11" l="1"/>
  <c r="BQ45" i="11"/>
  <c r="BR47" i="11"/>
  <c r="BU46" i="11"/>
  <c r="BS46" i="11"/>
  <c r="BT46" i="11"/>
  <c r="BV46" i="11"/>
  <c r="BJ123" i="11"/>
  <c r="BI123" i="11"/>
  <c r="BG124" i="11"/>
  <c r="BK123" i="11"/>
  <c r="BH123" i="11"/>
  <c r="AV107" i="11"/>
  <c r="AY108" i="11"/>
  <c r="AZ108" i="11"/>
  <c r="BA108" i="11"/>
  <c r="AX108" i="11"/>
  <c r="BQ46" i="11" l="1"/>
  <c r="BH124" i="11"/>
  <c r="BI124" i="11"/>
  <c r="BJ124" i="11"/>
  <c r="BG125" i="11"/>
  <c r="BK124" i="11"/>
  <c r="BF123" i="11"/>
  <c r="BR48" i="11"/>
  <c r="BT47" i="11"/>
  <c r="BV47" i="11"/>
  <c r="BU47" i="11"/>
  <c r="BS47" i="11"/>
  <c r="AX109" i="11"/>
  <c r="AY109" i="11"/>
  <c r="AZ109" i="11"/>
  <c r="BA109" i="11"/>
  <c r="AV108" i="11"/>
  <c r="BH125" i="11" l="1"/>
  <c r="BK125" i="11"/>
  <c r="BI125" i="11"/>
  <c r="BG126" i="11"/>
  <c r="BJ125" i="11"/>
  <c r="BR49" i="11"/>
  <c r="BS48" i="11"/>
  <c r="BU48" i="11"/>
  <c r="BT48" i="11"/>
  <c r="BV48" i="11"/>
  <c r="BQ47" i="11"/>
  <c r="BF124" i="11"/>
  <c r="AV109" i="11"/>
  <c r="AZ110" i="11"/>
  <c r="BA110" i="11"/>
  <c r="AX110" i="11"/>
  <c r="AY110" i="11"/>
  <c r="BQ48" i="11" l="1"/>
  <c r="BK126" i="11"/>
  <c r="BI126" i="11"/>
  <c r="BH126" i="11"/>
  <c r="BJ126" i="11"/>
  <c r="BG127" i="11"/>
  <c r="BR104" i="11"/>
  <c r="BU49" i="11"/>
  <c r="BV49" i="11"/>
  <c r="BT49" i="11"/>
  <c r="BS49" i="11"/>
  <c r="BF125" i="11"/>
  <c r="AY111" i="11"/>
  <c r="AZ111" i="11"/>
  <c r="BA111" i="11"/>
  <c r="AX111" i="11"/>
  <c r="AV110" i="11"/>
  <c r="BF126" i="11" l="1"/>
  <c r="BR105" i="11"/>
  <c r="BT104" i="11"/>
  <c r="BU104" i="11"/>
  <c r="BV104" i="11"/>
  <c r="BS104" i="11"/>
  <c r="BQ49" i="11"/>
  <c r="BG128" i="11"/>
  <c r="BI127" i="11"/>
  <c r="BK127" i="11"/>
  <c r="BH127" i="11"/>
  <c r="BJ127" i="11"/>
  <c r="AV111" i="11"/>
  <c r="AX112" i="11"/>
  <c r="AY112" i="11"/>
  <c r="AZ112" i="11"/>
  <c r="BA112" i="11"/>
  <c r="BG129" i="11" l="1"/>
  <c r="BJ128" i="11"/>
  <c r="BH128" i="11"/>
  <c r="BK128" i="11"/>
  <c r="BI128" i="11"/>
  <c r="BF127" i="11"/>
  <c r="BQ104" i="11"/>
  <c r="BR106" i="11"/>
  <c r="BT105" i="11"/>
  <c r="BU105" i="11"/>
  <c r="BS105" i="11"/>
  <c r="BV105" i="11"/>
  <c r="AV112" i="11"/>
  <c r="BA113" i="11"/>
  <c r="AY113" i="11"/>
  <c r="AZ113" i="11"/>
  <c r="AX113" i="11"/>
  <c r="BQ105" i="11" l="1"/>
  <c r="BF128" i="11"/>
  <c r="BR107" i="11"/>
  <c r="BU106" i="11"/>
  <c r="BS106" i="11"/>
  <c r="BT106" i="11"/>
  <c r="BV106" i="11"/>
  <c r="BH129" i="11"/>
  <c r="BK129" i="11"/>
  <c r="BI129" i="11"/>
  <c r="BJ129" i="11"/>
  <c r="BG130" i="11"/>
  <c r="AV113" i="11"/>
  <c r="BA114" i="11"/>
  <c r="AX114" i="11"/>
  <c r="AY114" i="11"/>
  <c r="AZ114" i="11"/>
  <c r="BQ106" i="11" l="1"/>
  <c r="BF129" i="11"/>
  <c r="BK130" i="11"/>
  <c r="BH130" i="11"/>
  <c r="BJ130" i="11"/>
  <c r="BI130" i="11"/>
  <c r="BG131" i="11"/>
  <c r="BR108" i="11"/>
  <c r="BS107" i="11"/>
  <c r="BT107" i="11"/>
  <c r="BU107" i="11"/>
  <c r="BV107" i="11"/>
  <c r="AV114" i="11"/>
  <c r="AZ115" i="11"/>
  <c r="BA115" i="11"/>
  <c r="AX115" i="11"/>
  <c r="AY115" i="11"/>
  <c r="BF130" i="11" l="1"/>
  <c r="BQ107" i="11"/>
  <c r="BK131" i="11"/>
  <c r="BH131" i="11"/>
  <c r="BJ131" i="11"/>
  <c r="BI131" i="11"/>
  <c r="BG132" i="11"/>
  <c r="BR109" i="11"/>
  <c r="BU108" i="11"/>
  <c r="BV108" i="11"/>
  <c r="BT108" i="11"/>
  <c r="BS108" i="11"/>
  <c r="AY116" i="11"/>
  <c r="AZ116" i="11"/>
  <c r="BA116" i="11"/>
  <c r="AX116" i="11"/>
  <c r="AV115" i="11"/>
  <c r="BF131" i="11" l="1"/>
  <c r="BQ108" i="11"/>
  <c r="BH132" i="11"/>
  <c r="BI132" i="11"/>
  <c r="BK132" i="11"/>
  <c r="BG133" i="11"/>
  <c r="BJ132" i="11"/>
  <c r="BR110" i="11"/>
  <c r="BS109" i="11"/>
  <c r="BT109" i="11"/>
  <c r="BU109" i="11"/>
  <c r="BV109" i="11"/>
  <c r="AV116" i="11"/>
  <c r="BA117" i="11"/>
  <c r="AX117" i="11"/>
  <c r="AZ117" i="11"/>
  <c r="AY117" i="11"/>
  <c r="BQ109" i="11" l="1"/>
  <c r="BR111" i="11"/>
  <c r="BS110" i="11"/>
  <c r="BT110" i="11"/>
  <c r="BU110" i="11"/>
  <c r="BV110" i="11"/>
  <c r="BF132" i="11"/>
  <c r="BG134" i="11"/>
  <c r="BK133" i="11"/>
  <c r="BI133" i="11"/>
  <c r="BH133" i="11"/>
  <c r="BJ133" i="11"/>
  <c r="AV117" i="11"/>
  <c r="BA118" i="11"/>
  <c r="AX118" i="11"/>
  <c r="AY118" i="11"/>
  <c r="AZ118" i="11"/>
  <c r="BF133" i="11" l="1"/>
  <c r="BK134" i="11"/>
  <c r="BH134" i="11"/>
  <c r="BG135" i="11"/>
  <c r="BI134" i="11"/>
  <c r="BJ134" i="11"/>
  <c r="BQ110" i="11"/>
  <c r="BR112" i="11"/>
  <c r="BV111" i="11"/>
  <c r="BS111" i="11"/>
  <c r="BT111" i="11"/>
  <c r="BU111" i="11"/>
  <c r="AV118" i="11"/>
  <c r="AY119" i="11"/>
  <c r="AZ119" i="11"/>
  <c r="BA119" i="11"/>
  <c r="AX119" i="11"/>
  <c r="BR113" i="11" l="1"/>
  <c r="BT112" i="11"/>
  <c r="BU112" i="11"/>
  <c r="BV112" i="11"/>
  <c r="BS112" i="11"/>
  <c r="BK135" i="11"/>
  <c r="BH135" i="11"/>
  <c r="BJ135" i="11"/>
  <c r="BG136" i="11"/>
  <c r="BI135" i="11"/>
  <c r="BF134" i="11"/>
  <c r="BQ111" i="11"/>
  <c r="AV119" i="11"/>
  <c r="AY120" i="11"/>
  <c r="AZ120" i="11"/>
  <c r="BA120" i="11"/>
  <c r="AX120" i="11"/>
  <c r="BF135" i="11" l="1"/>
  <c r="BI136" i="11"/>
  <c r="BG137" i="11"/>
  <c r="BK136" i="11"/>
  <c r="BH136" i="11"/>
  <c r="BJ136" i="11"/>
  <c r="BQ112" i="11"/>
  <c r="BR114" i="11"/>
  <c r="BV113" i="11"/>
  <c r="BU113" i="11"/>
  <c r="BT113" i="11"/>
  <c r="BS113" i="11"/>
  <c r="AV120" i="11"/>
  <c r="BA121" i="11"/>
  <c r="AY121" i="11"/>
  <c r="AX121" i="11"/>
  <c r="AZ121" i="11"/>
  <c r="BF136" i="11" l="1"/>
  <c r="BR115" i="11"/>
  <c r="BV114" i="11"/>
  <c r="BT114" i="11"/>
  <c r="BU114" i="11"/>
  <c r="BS114" i="11"/>
  <c r="BG138" i="11"/>
  <c r="BH137" i="11"/>
  <c r="BK137" i="11"/>
  <c r="BI137" i="11"/>
  <c r="BJ137" i="11"/>
  <c r="BQ113" i="11"/>
  <c r="BA122" i="11"/>
  <c r="AX122" i="11"/>
  <c r="AY122" i="11"/>
  <c r="AZ122" i="11"/>
  <c r="AV121" i="11"/>
  <c r="BF137" i="11" l="1"/>
  <c r="BI138" i="11"/>
  <c r="BH138" i="11"/>
  <c r="BJ138" i="11"/>
  <c r="BG139" i="11"/>
  <c r="BK138" i="11"/>
  <c r="BQ114" i="11"/>
  <c r="BR116" i="11"/>
  <c r="BU115" i="11"/>
  <c r="BS115" i="11"/>
  <c r="BT115" i="11"/>
  <c r="BV115" i="11"/>
  <c r="AV122" i="11"/>
  <c r="AZ123" i="11"/>
  <c r="BA123" i="11"/>
  <c r="AX123" i="11"/>
  <c r="AY123" i="11"/>
  <c r="BJ139" i="11" l="1"/>
  <c r="BI139" i="11"/>
  <c r="BG140" i="11"/>
  <c r="BK139" i="11"/>
  <c r="BH139" i="11"/>
  <c r="BR117" i="11"/>
  <c r="BS116" i="11"/>
  <c r="BV116" i="11"/>
  <c r="BU116" i="11"/>
  <c r="BT116" i="11"/>
  <c r="BF138" i="11"/>
  <c r="BQ115" i="11"/>
  <c r="AY124" i="11"/>
  <c r="AZ124" i="11"/>
  <c r="AX124" i="11"/>
  <c r="BA124" i="11"/>
  <c r="AV123" i="11"/>
  <c r="BQ116" i="11" l="1"/>
  <c r="BH140" i="11"/>
  <c r="BI140" i="11"/>
  <c r="BJ140" i="11"/>
  <c r="BK140" i="11"/>
  <c r="BR118" i="11"/>
  <c r="BT117" i="11"/>
  <c r="BV117" i="11"/>
  <c r="BU117" i="11"/>
  <c r="BS117" i="11"/>
  <c r="BF139" i="11"/>
  <c r="AV124" i="11"/>
  <c r="AX125" i="11"/>
  <c r="AZ125" i="11"/>
  <c r="AY125" i="11"/>
  <c r="BA125" i="11"/>
  <c r="BQ117" i="11" l="1"/>
  <c r="BR119" i="11"/>
  <c r="BS118" i="11"/>
  <c r="BT118" i="11"/>
  <c r="BV118" i="11"/>
  <c r="BU118" i="11"/>
  <c r="BF140" i="11"/>
  <c r="BM18" i="11" s="1"/>
  <c r="AV125" i="11"/>
  <c r="BA126" i="11"/>
  <c r="AX126" i="11"/>
  <c r="AY126" i="11"/>
  <c r="AZ126" i="11"/>
  <c r="BM17" i="11" l="1"/>
  <c r="BQ118" i="11"/>
  <c r="BR120" i="11"/>
  <c r="BV119" i="11"/>
  <c r="BT119" i="11"/>
  <c r="BS119" i="11"/>
  <c r="BU119" i="11"/>
  <c r="AV126" i="11"/>
  <c r="BA127" i="11"/>
  <c r="AX127" i="11"/>
  <c r="AY127" i="11"/>
  <c r="AZ127" i="11"/>
  <c r="BR121" i="11" l="1"/>
  <c r="BT120" i="11"/>
  <c r="BS120" i="11"/>
  <c r="BU120" i="11"/>
  <c r="BV120" i="11"/>
  <c r="BQ119" i="11"/>
  <c r="AV127" i="11"/>
  <c r="AX128" i="11"/>
  <c r="AY128" i="11"/>
  <c r="AZ128" i="11"/>
  <c r="BA128" i="11"/>
  <c r="BQ120" i="11" l="1"/>
  <c r="BR122" i="11"/>
  <c r="BV121" i="11"/>
  <c r="BU121" i="11"/>
  <c r="BS121" i="11"/>
  <c r="BT121" i="11"/>
  <c r="AV128" i="11"/>
  <c r="AY129" i="11"/>
  <c r="AZ129" i="11"/>
  <c r="BA129" i="11"/>
  <c r="AX129" i="11"/>
  <c r="BR123" i="11" l="1"/>
  <c r="BU122" i="11"/>
  <c r="BV122" i="11"/>
  <c r="BT122" i="11"/>
  <c r="BS122" i="11"/>
  <c r="BQ121" i="11"/>
  <c r="AV129" i="11"/>
  <c r="BA130" i="11"/>
  <c r="AY130" i="11"/>
  <c r="AX130" i="11"/>
  <c r="AZ130" i="11"/>
  <c r="BQ122" i="11" l="1"/>
  <c r="BR124" i="11"/>
  <c r="BV123" i="11"/>
  <c r="BT123" i="11"/>
  <c r="BS123" i="11"/>
  <c r="BU123" i="11"/>
  <c r="AV130" i="11"/>
  <c r="AY131" i="11"/>
  <c r="AZ131" i="11"/>
  <c r="BA131" i="11"/>
  <c r="AX131" i="11"/>
  <c r="BR125" i="11" l="1"/>
  <c r="BV124" i="11"/>
  <c r="BS124" i="11"/>
  <c r="BT124" i="11"/>
  <c r="BU124" i="11"/>
  <c r="BQ123" i="11"/>
  <c r="AV131" i="11"/>
  <c r="AY132" i="11"/>
  <c r="AZ132" i="11"/>
  <c r="BA132" i="11"/>
  <c r="AX132" i="11"/>
  <c r="BQ124" i="11" l="1"/>
  <c r="BR126" i="11"/>
  <c r="BT125" i="11"/>
  <c r="BU125" i="11"/>
  <c r="BS125" i="11"/>
  <c r="BV125" i="11"/>
  <c r="AV132" i="11"/>
  <c r="AY133" i="11"/>
  <c r="AZ133" i="11"/>
  <c r="BA133" i="11"/>
  <c r="AX133" i="11"/>
  <c r="BR127" i="11" l="1"/>
  <c r="BU126" i="11"/>
  <c r="BV126" i="11"/>
  <c r="BT126" i="11"/>
  <c r="BS126" i="11"/>
  <c r="BQ125" i="11"/>
  <c r="AV133" i="11"/>
  <c r="AZ134" i="11"/>
  <c r="AY134" i="11"/>
  <c r="BA134" i="11"/>
  <c r="AX134" i="11"/>
  <c r="BQ126" i="11" l="1"/>
  <c r="BR128" i="11"/>
  <c r="BS127" i="11"/>
  <c r="BT127" i="11"/>
  <c r="BU127" i="11"/>
  <c r="BV127" i="11"/>
  <c r="AV134" i="11"/>
  <c r="AZ135" i="11"/>
  <c r="BA135" i="11"/>
  <c r="AX135" i="11"/>
  <c r="AY135" i="11"/>
  <c r="BQ127" i="11" l="1"/>
  <c r="BR129" i="11"/>
  <c r="BS128" i="11"/>
  <c r="BV128" i="11"/>
  <c r="BU128" i="11"/>
  <c r="BT128" i="11"/>
  <c r="AX136" i="11"/>
  <c r="AY136" i="11"/>
  <c r="AZ136" i="11"/>
  <c r="BA136" i="11"/>
  <c r="AV135" i="11"/>
  <c r="BQ128" i="11" l="1"/>
  <c r="BR130" i="11"/>
  <c r="BU129" i="11"/>
  <c r="BS129" i="11"/>
  <c r="BV129" i="11"/>
  <c r="BT129" i="11"/>
  <c r="AV136" i="11"/>
  <c r="BA137" i="11"/>
  <c r="AY137" i="11"/>
  <c r="AZ137" i="11"/>
  <c r="AX137" i="11"/>
  <c r="BQ129" i="11" l="1"/>
  <c r="BR131" i="11"/>
  <c r="BV130" i="11"/>
  <c r="BT130" i="11"/>
  <c r="BS130" i="11"/>
  <c r="BU130" i="11"/>
  <c r="BA138" i="11"/>
  <c r="AX138" i="11"/>
  <c r="AZ138" i="11"/>
  <c r="AY138" i="11"/>
  <c r="AV137" i="11"/>
  <c r="BQ130" i="11" l="1"/>
  <c r="BR132" i="11"/>
  <c r="BS131" i="11"/>
  <c r="BT131" i="11"/>
  <c r="BV131" i="11"/>
  <c r="BU131" i="11"/>
  <c r="AV138" i="11"/>
  <c r="AY139" i="11"/>
  <c r="BA139" i="11"/>
  <c r="AZ139" i="11"/>
  <c r="AX139" i="11"/>
  <c r="BQ131" i="11" l="1"/>
  <c r="BR133" i="11"/>
  <c r="BV132" i="11"/>
  <c r="BT132" i="11"/>
  <c r="BU132" i="11"/>
  <c r="BS132" i="11"/>
  <c r="AV139" i="11"/>
  <c r="AY140" i="11"/>
  <c r="BA140" i="11"/>
  <c r="AZ140" i="11"/>
  <c r="AX140" i="11"/>
  <c r="BQ132" i="11" l="1"/>
  <c r="BR134" i="11"/>
  <c r="BV133" i="11"/>
  <c r="BT133" i="11"/>
  <c r="BS133" i="11"/>
  <c r="BU133" i="11"/>
  <c r="AV140" i="11"/>
  <c r="BC17" i="11" s="1"/>
  <c r="E6" i="12" s="1"/>
  <c r="G6" i="12" l="1"/>
  <c r="BR135" i="11"/>
  <c r="BV134" i="11"/>
  <c r="BT134" i="11"/>
  <c r="BS134" i="11"/>
  <c r="BU134" i="11"/>
  <c r="BQ133" i="11"/>
  <c r="BQ134" i="11" l="1"/>
  <c r="BR136" i="11"/>
  <c r="BU135" i="11"/>
  <c r="BT135" i="11"/>
  <c r="BS135" i="11"/>
  <c r="BV135" i="11"/>
  <c r="BQ135" i="11" l="1"/>
  <c r="BR137" i="11"/>
  <c r="BU136" i="11"/>
  <c r="BS136" i="11"/>
  <c r="BT136" i="11"/>
  <c r="BV136" i="11"/>
  <c r="BQ136" i="11" l="1"/>
  <c r="BR138" i="11"/>
  <c r="BT137" i="11"/>
  <c r="BS137" i="11"/>
  <c r="BV137" i="11"/>
  <c r="BU137" i="11"/>
  <c r="BQ137" i="11" l="1"/>
  <c r="BR139" i="11"/>
  <c r="BT138" i="11"/>
  <c r="BU138" i="11"/>
  <c r="BS138" i="11"/>
  <c r="BV138" i="11"/>
  <c r="BQ138" i="11" l="1"/>
  <c r="BR140" i="11"/>
  <c r="BS139" i="11"/>
  <c r="BT139" i="11"/>
  <c r="BU139" i="11"/>
  <c r="BV139" i="11"/>
  <c r="BQ139" i="11" l="1"/>
  <c r="BT140" i="11"/>
  <c r="BU140" i="11"/>
  <c r="BV140" i="11"/>
  <c r="BS140" i="11"/>
  <c r="BQ140" i="11" l="1"/>
  <c r="BX18" i="11" s="1"/>
  <c r="BX17" i="11" l="1"/>
</calcChain>
</file>

<file path=xl/sharedStrings.xml><?xml version="1.0" encoding="utf-8"?>
<sst xmlns="http://schemas.openxmlformats.org/spreadsheetml/2006/main" count="163" uniqueCount="70">
  <si>
    <t>Name</t>
  </si>
  <si>
    <t>Datum</t>
  </si>
  <si>
    <t>Vorname</t>
  </si>
  <si>
    <t>Trainer</t>
  </si>
  <si>
    <t>geb.</t>
  </si>
  <si>
    <t>Geschlecht</t>
  </si>
  <si>
    <t xml:space="preserve">Größe </t>
  </si>
  <si>
    <t>Gewicht</t>
  </si>
  <si>
    <t>Alter</t>
  </si>
  <si>
    <t>Puls Max</t>
  </si>
  <si>
    <t>Stufen</t>
  </si>
  <si>
    <t>Zeit min</t>
  </si>
  <si>
    <t>RR syst</t>
  </si>
  <si>
    <t>RR diast</t>
  </si>
  <si>
    <t>Herzfrequenz</t>
  </si>
  <si>
    <t>Laktat</t>
  </si>
  <si>
    <t>niedrigstes Laktat</t>
  </si>
  <si>
    <t>PWC 130</t>
  </si>
  <si>
    <t>x</t>
  </si>
  <si>
    <t>Watt</t>
  </si>
  <si>
    <t>Laktat-Test</t>
  </si>
  <si>
    <t>Ruhe 6:00</t>
  </si>
  <si>
    <t>HF</t>
  </si>
  <si>
    <t>X²</t>
  </si>
  <si>
    <t>x³</t>
  </si>
  <si>
    <t>LT1</t>
  </si>
  <si>
    <t>LT2</t>
  </si>
  <si>
    <t>Laktat = x</t>
  </si>
  <si>
    <t>gegen Watt</t>
  </si>
  <si>
    <t xml:space="preserve"> </t>
  </si>
  <si>
    <t>PWC130</t>
  </si>
  <si>
    <t>W</t>
  </si>
  <si>
    <t>ID</t>
  </si>
  <si>
    <t>Größe</t>
  </si>
  <si>
    <t>geb</t>
  </si>
  <si>
    <t>Ruhe</t>
  </si>
  <si>
    <t>Intervalle</t>
  </si>
  <si>
    <t>Ruhe Bel</t>
  </si>
  <si>
    <t>Leistung (Watt / kg)  bei einer Herzfrequenz von 130 Schlägen / Minute</t>
  </si>
  <si>
    <t>HF 130 bei</t>
  </si>
  <si>
    <t>© E &amp; E Heinen; www.profheinen.de</t>
  </si>
  <si>
    <t>E &amp; E Heinen; www.profheinen.de</t>
  </si>
  <si>
    <t>Test 1</t>
  </si>
  <si>
    <t>Belastung</t>
  </si>
  <si>
    <t>Watt Laktat</t>
  </si>
  <si>
    <t>Y</t>
  </si>
  <si>
    <t>X</t>
  </si>
  <si>
    <t>x4</t>
  </si>
  <si>
    <t>HF Laktat</t>
  </si>
  <si>
    <t>Fitness-Check 1</t>
  </si>
  <si>
    <r>
      <t>x</t>
    </r>
    <r>
      <rPr>
        <vertAlign val="superscript"/>
        <sz val="11"/>
        <color theme="0"/>
        <rFont val="Calibri"/>
        <family val="2"/>
      </rPr>
      <t>4</t>
    </r>
  </si>
  <si>
    <r>
      <t>x</t>
    </r>
    <r>
      <rPr>
        <vertAlign val="superscript"/>
        <sz val="11"/>
        <rFont val="Calibri"/>
        <family val="2"/>
      </rPr>
      <t>4</t>
    </r>
  </si>
  <si>
    <t>Belastung 
 Stufe 1</t>
  </si>
  <si>
    <t>Belastung 
 Stufe 2</t>
  </si>
  <si>
    <t>Belastung 
 Stufe 3</t>
  </si>
  <si>
    <t>Belastung 
 Stufe 4</t>
  </si>
  <si>
    <t>Belastung 
 Stufe 5</t>
  </si>
  <si>
    <t>Belastung 
 Stufe 6</t>
  </si>
  <si>
    <t>Belastung 
 Stufe 7</t>
  </si>
  <si>
    <t xml:space="preserve"> Zeit</t>
  </si>
  <si>
    <t>RRsys</t>
  </si>
  <si>
    <t>RRdiast</t>
  </si>
  <si>
    <t>Puls</t>
  </si>
  <si>
    <t>Ruhe
Phase 1</t>
  </si>
  <si>
    <t>Ruhe
Phase 2</t>
  </si>
  <si>
    <t>m</t>
  </si>
  <si>
    <t xml:space="preserve">     Beurteilung der PWC 130 für Männer</t>
  </si>
  <si>
    <t>Müller</t>
  </si>
  <si>
    <t>Johann</t>
  </si>
  <si>
    <t>Ruhe 3:00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</si>
</sst>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5" formatCode="dd/mm/yy;@"/>
    <numFmt numFmtId="166" formatCode="0.0\ &quot;kg&quot;"/>
    <numFmt numFmtId="168" formatCode="0\ &quot;Watt&quot;"/>
    <numFmt numFmtId="169" formatCode="0\ &quot;b/min&quot;"/>
    <numFmt numFmtId="170" formatCode="0.0\ &quot;mmol/l&quot;"/>
    <numFmt numFmtId="171" formatCode="0.0\ &quot;Jahre&quot;"/>
    <numFmt numFmtId="172" formatCode="0.0\ &quot;W/kg&quot;"/>
    <numFmt numFmtId="173" formatCode="0.0"/>
    <numFmt numFmtId="177" formatCode="0\ &quot;cm&quot;"/>
    <numFmt numFmtId="178" formatCode="h:mm;@"/>
    <numFmt numFmtId="179" formatCode="0\ &quot;W&quot;"/>
    <numFmt numFmtId="180" formatCode="0\ &quot;mm Hg&quot;"/>
    <numFmt numFmtId="181" formatCode="0.0000000000"/>
    <numFmt numFmtId="182" formatCode="0\ &quot;Jahre&quot;"/>
    <numFmt numFmtId="184" formatCode="0.0000000"/>
    <numFmt numFmtId="185" formatCode="0.0\ &quot;J&quot;"/>
  </numFmts>
  <fonts count="17" x14ac:knownFonts="1"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b/>
      <sz val="10"/>
      <color rgb="FF000000"/>
      <name val="Arial"/>
      <family val="2"/>
    </font>
    <font>
      <sz val="11"/>
      <color theme="0"/>
      <name val="Calibri"/>
      <family val="2"/>
    </font>
    <font>
      <b/>
      <sz val="14"/>
      <color rgb="FF000000"/>
      <name val="Calibri"/>
      <family val="2"/>
    </font>
    <font>
      <sz val="10"/>
      <color theme="0"/>
      <name val="Arial"/>
      <family val="2"/>
    </font>
    <font>
      <sz val="11"/>
      <color theme="0" tint="-0.14999847407452621"/>
      <name val="Calibri"/>
      <family val="2"/>
    </font>
    <font>
      <u/>
      <sz val="18"/>
      <color rgb="FF000000"/>
      <name val="Calibri"/>
      <family val="2"/>
    </font>
    <font>
      <sz val="11"/>
      <name val="Calibri"/>
      <family val="2"/>
    </font>
    <font>
      <sz val="11"/>
      <color theme="0" tint="-0.34998626667073579"/>
      <name val="Calibri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vertAlign val="superscript"/>
      <sz val="11"/>
      <color theme="0"/>
      <name val="Calibri"/>
      <family val="2"/>
    </font>
    <font>
      <vertAlign val="superscript"/>
      <sz val="11"/>
      <name val="Calibri"/>
      <family val="2"/>
    </font>
    <font>
      <sz val="11"/>
      <name val="Calibri Light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0" fillId="0" borderId="0" xfId="0" applyAlignment="1">
      <alignment horizontal="right"/>
    </xf>
    <xf numFmtId="0" fontId="2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170" fontId="0" fillId="0" borderId="1" xfId="0" applyNumberFormat="1" applyFill="1" applyBorder="1" applyAlignment="1" applyProtection="1">
      <alignment horizontal="center"/>
    </xf>
    <xf numFmtId="165" fontId="0" fillId="0" borderId="0" xfId="0" applyNumberFormat="1" applyAlignment="1">
      <alignment horizontal="center"/>
    </xf>
    <xf numFmtId="173" fontId="4" fillId="0" borderId="0" xfId="0" applyNumberFormat="1" applyFont="1"/>
    <xf numFmtId="0" fontId="5" fillId="0" borderId="0" xfId="0" applyFont="1"/>
    <xf numFmtId="0" fontId="0" fillId="0" borderId="2" xfId="0" applyBorder="1"/>
    <xf numFmtId="0" fontId="0" fillId="0" borderId="1" xfId="0" applyFill="1" applyBorder="1"/>
    <xf numFmtId="0" fontId="0" fillId="0" borderId="2" xfId="0" applyFill="1" applyBorder="1"/>
    <xf numFmtId="0" fontId="0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170" fontId="4" fillId="0" borderId="1" xfId="0" applyNumberFormat="1" applyFont="1" applyFill="1" applyBorder="1" applyAlignment="1" applyProtection="1">
      <alignment horizontal="center"/>
    </xf>
    <xf numFmtId="0" fontId="0" fillId="0" borderId="0" xfId="0" applyProtection="1"/>
    <xf numFmtId="0" fontId="2" fillId="0" borderId="0" xfId="0" applyFont="1" applyProtection="1"/>
    <xf numFmtId="1" fontId="0" fillId="0" borderId="0" xfId="0" applyNumberFormat="1" applyAlignment="1" applyProtection="1">
      <alignment horizontal="right"/>
    </xf>
    <xf numFmtId="0" fontId="0" fillId="0" borderId="0" xfId="0" applyAlignment="1" applyProtection="1">
      <alignment horizontal="left"/>
    </xf>
    <xf numFmtId="171" fontId="0" fillId="0" borderId="1" xfId="0" applyNumberFormat="1" applyFill="1" applyBorder="1" applyProtection="1"/>
    <xf numFmtId="165" fontId="0" fillId="0" borderId="0" xfId="0" applyNumberFormat="1" applyAlignment="1" applyProtection="1">
      <alignment horizontal="right"/>
    </xf>
    <xf numFmtId="0" fontId="1" fillId="0" borderId="0" xfId="0" applyFont="1" applyProtection="1"/>
    <xf numFmtId="169" fontId="1" fillId="0" borderId="1" xfId="0" applyNumberFormat="1" applyFont="1" applyFill="1" applyBorder="1" applyProtection="1"/>
    <xf numFmtId="168" fontId="0" fillId="0" borderId="1" xfId="0" applyNumberFormat="1" applyFill="1" applyBorder="1" applyProtection="1"/>
    <xf numFmtId="177" fontId="0" fillId="0" borderId="0" xfId="0" applyNumberFormat="1" applyAlignment="1" applyProtection="1">
      <alignment horizontal="right"/>
    </xf>
    <xf numFmtId="166" fontId="0" fillId="0" borderId="0" xfId="0" applyNumberFormat="1" applyAlignment="1" applyProtection="1">
      <alignment horizontal="right"/>
    </xf>
    <xf numFmtId="0" fontId="0" fillId="0" borderId="0" xfId="0" applyAlignment="1" applyProtection="1">
      <alignment horizontal="center"/>
    </xf>
    <xf numFmtId="0" fontId="3" fillId="0" borderId="0" xfId="0" applyFont="1" applyAlignment="1" applyProtection="1">
      <alignment horizontal="center"/>
    </xf>
    <xf numFmtId="178" fontId="0" fillId="0" borderId="0" xfId="0" applyNumberFormat="1" applyAlignment="1" applyProtection="1">
      <alignment horizontal="center"/>
    </xf>
    <xf numFmtId="180" fontId="0" fillId="0" borderId="1" xfId="0" applyNumberFormat="1" applyFill="1" applyBorder="1" applyAlignment="1" applyProtection="1">
      <alignment horizontal="center"/>
    </xf>
    <xf numFmtId="169" fontId="0" fillId="0" borderId="1" xfId="0" applyNumberFormat="1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169" fontId="0" fillId="0" borderId="0" xfId="0" applyNumberFormat="1" applyProtection="1"/>
    <xf numFmtId="0" fontId="4" fillId="0" borderId="0" xfId="0" applyFont="1" applyProtection="1"/>
    <xf numFmtId="0" fontId="6" fillId="0" borderId="0" xfId="0" applyFont="1" applyProtection="1"/>
    <xf numFmtId="180" fontId="4" fillId="0" borderId="0" xfId="0" applyNumberFormat="1" applyFont="1" applyProtection="1"/>
    <xf numFmtId="177" fontId="0" fillId="0" borderId="0" xfId="0" applyNumberFormat="1" applyAlignment="1" applyProtection="1">
      <alignment horizontal="center"/>
    </xf>
    <xf numFmtId="165" fontId="0" fillId="0" borderId="1" xfId="0" applyNumberFormat="1" applyFill="1" applyBorder="1" applyAlignment="1" applyProtection="1">
      <alignment horizontal="right"/>
    </xf>
    <xf numFmtId="0" fontId="0" fillId="0" borderId="1" xfId="0" applyBorder="1"/>
    <xf numFmtId="0" fontId="8" fillId="0" borderId="0" xfId="0" applyFont="1"/>
    <xf numFmtId="0" fontId="9" fillId="0" borderId="0" xfId="0" applyFont="1" applyProtection="1"/>
    <xf numFmtId="179" fontId="0" fillId="0" borderId="0" xfId="0" applyNumberFormat="1" applyProtection="1"/>
    <xf numFmtId="0" fontId="0" fillId="0" borderId="0" xfId="0" applyAlignment="1">
      <alignment horizontal="left"/>
    </xf>
    <xf numFmtId="49" fontId="0" fillId="0" borderId="1" xfId="0" applyNumberFormat="1" applyFill="1" applyBorder="1" applyAlignment="1" applyProtection="1">
      <alignment horizontal="right"/>
    </xf>
    <xf numFmtId="173" fontId="4" fillId="0" borderId="0" xfId="0" applyNumberFormat="1" applyFont="1" applyAlignment="1">
      <alignment horizontal="right"/>
    </xf>
    <xf numFmtId="1" fontId="0" fillId="0" borderId="0" xfId="0" applyNumberFormat="1" applyAlignment="1" applyProtection="1"/>
    <xf numFmtId="179" fontId="4" fillId="0" borderId="0" xfId="0" applyNumberFormat="1" applyFont="1" applyProtection="1"/>
    <xf numFmtId="165" fontId="9" fillId="0" borderId="1" xfId="0" applyNumberFormat="1" applyFont="1" applyFill="1" applyBorder="1" applyAlignment="1" applyProtection="1">
      <alignment horizontal="right"/>
    </xf>
    <xf numFmtId="165" fontId="9" fillId="0" borderId="1" xfId="0" applyNumberFormat="1" applyFont="1" applyFill="1" applyBorder="1" applyAlignment="1" applyProtection="1">
      <alignment horizontal="center"/>
    </xf>
    <xf numFmtId="171" fontId="9" fillId="0" borderId="1" xfId="0" applyNumberFormat="1" applyFont="1" applyFill="1" applyBorder="1" applyProtection="1"/>
    <xf numFmtId="169" fontId="12" fillId="0" borderId="1" xfId="0" applyNumberFormat="1" applyFont="1" applyFill="1" applyBorder="1" applyProtection="1"/>
    <xf numFmtId="168" fontId="9" fillId="0" borderId="1" xfId="0" applyNumberFormat="1" applyFont="1" applyFill="1" applyBorder="1" applyProtection="1"/>
    <xf numFmtId="0" fontId="4" fillId="0" borderId="0" xfId="0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165" fontId="4" fillId="0" borderId="1" xfId="0" applyNumberFormat="1" applyFont="1" applyFill="1" applyBorder="1" applyAlignment="1" applyProtection="1">
      <alignment horizontal="right"/>
    </xf>
    <xf numFmtId="165" fontId="4" fillId="0" borderId="1" xfId="0" applyNumberFormat="1" applyFont="1" applyFill="1" applyBorder="1" applyAlignment="1" applyProtection="1">
      <alignment horizontal="center"/>
    </xf>
    <xf numFmtId="171" fontId="4" fillId="0" borderId="1" xfId="0" applyNumberFormat="1" applyFont="1" applyFill="1" applyBorder="1" applyProtection="1"/>
    <xf numFmtId="169" fontId="6" fillId="0" borderId="1" xfId="0" applyNumberFormat="1" applyFont="1" applyFill="1" applyBorder="1" applyProtection="1"/>
    <xf numFmtId="168" fontId="4" fillId="0" borderId="1" xfId="0" applyNumberFormat="1" applyFont="1" applyFill="1" applyBorder="1" applyProtection="1"/>
    <xf numFmtId="0" fontId="0" fillId="0" borderId="3" xfId="0" applyBorder="1" applyAlignment="1">
      <alignment horizontal="center"/>
    </xf>
    <xf numFmtId="168" fontId="0" fillId="0" borderId="3" xfId="0" applyNumberFormat="1" applyFill="1" applyBorder="1" applyAlignment="1" applyProtection="1">
      <alignment horizontal="center"/>
      <protection locked="0"/>
    </xf>
    <xf numFmtId="0" fontId="2" fillId="0" borderId="3" xfId="0" applyFont="1" applyBorder="1" applyAlignment="1">
      <alignment horizontal="center"/>
    </xf>
    <xf numFmtId="172" fontId="2" fillId="0" borderId="3" xfId="0" applyNumberFormat="1" applyFont="1" applyBorder="1" applyAlignment="1">
      <alignment horizontal="center"/>
    </xf>
    <xf numFmtId="0" fontId="9" fillId="0" borderId="0" xfId="0" applyFont="1"/>
    <xf numFmtId="182" fontId="0" fillId="0" borderId="3" xfId="0" applyNumberFormat="1" applyBorder="1" applyAlignment="1">
      <alignment horizontal="center"/>
    </xf>
    <xf numFmtId="165" fontId="0" fillId="0" borderId="3" xfId="0" applyNumberFormat="1" applyBorder="1" applyAlignment="1">
      <alignment horizontal="center"/>
    </xf>
    <xf numFmtId="185" fontId="0" fillId="0" borderId="3" xfId="0" applyNumberFormat="1" applyBorder="1" applyAlignment="1">
      <alignment horizontal="center"/>
    </xf>
    <xf numFmtId="166" fontId="0" fillId="0" borderId="3" xfId="0" applyNumberFormat="1" applyBorder="1" applyAlignment="1">
      <alignment horizontal="center"/>
    </xf>
    <xf numFmtId="173" fontId="4" fillId="0" borderId="0" xfId="0" applyNumberFormat="1" applyFont="1" applyProtection="1"/>
    <xf numFmtId="184" fontId="4" fillId="0" borderId="0" xfId="0" applyNumberFormat="1" applyFont="1" applyProtection="1"/>
    <xf numFmtId="179" fontId="9" fillId="0" borderId="0" xfId="0" applyNumberFormat="1" applyFont="1" applyProtection="1"/>
    <xf numFmtId="169" fontId="9" fillId="0" borderId="0" xfId="0" applyNumberFormat="1" applyFont="1" applyProtection="1"/>
    <xf numFmtId="178" fontId="9" fillId="0" borderId="0" xfId="0" applyNumberFormat="1" applyFont="1" applyProtection="1"/>
    <xf numFmtId="1" fontId="9" fillId="0" borderId="0" xfId="0" applyNumberFormat="1" applyFont="1" applyProtection="1"/>
    <xf numFmtId="173" fontId="9" fillId="0" borderId="0" xfId="0" applyNumberFormat="1" applyFont="1" applyProtection="1"/>
    <xf numFmtId="170" fontId="9" fillId="0" borderId="0" xfId="0" applyNumberFormat="1" applyFont="1" applyProtection="1"/>
    <xf numFmtId="0" fontId="9" fillId="0" borderId="0" xfId="0" applyFont="1" applyAlignment="1" applyProtection="1"/>
    <xf numFmtId="0" fontId="15" fillId="0" borderId="0" xfId="0" applyFont="1" applyAlignment="1">
      <alignment vertical="center"/>
    </xf>
    <xf numFmtId="184" fontId="9" fillId="0" borderId="0" xfId="0" applyNumberFormat="1" applyFont="1" applyProtection="1"/>
    <xf numFmtId="2" fontId="9" fillId="0" borderId="0" xfId="0" applyNumberFormat="1" applyFont="1" applyProtection="1"/>
    <xf numFmtId="168" fontId="9" fillId="0" borderId="0" xfId="0" applyNumberFormat="1" applyFont="1" applyProtection="1"/>
    <xf numFmtId="181" fontId="9" fillId="0" borderId="0" xfId="0" applyNumberFormat="1" applyFont="1" applyProtection="1"/>
    <xf numFmtId="0" fontId="9" fillId="0" borderId="0" xfId="0" applyNumberFormat="1" applyFont="1" applyAlignment="1" applyProtection="1"/>
    <xf numFmtId="0" fontId="0" fillId="0" borderId="10" xfId="0" applyFill="1" applyBorder="1"/>
    <xf numFmtId="0" fontId="0" fillId="0" borderId="10" xfId="0" applyBorder="1"/>
    <xf numFmtId="20" fontId="0" fillId="0" borderId="11" xfId="0" applyNumberFormat="1" applyBorder="1" applyAlignment="1">
      <alignment horizontal="right"/>
    </xf>
    <xf numFmtId="179" fontId="0" fillId="0" borderId="12" xfId="0" applyNumberFormat="1" applyBorder="1" applyAlignment="1">
      <alignment horizontal="right"/>
    </xf>
    <xf numFmtId="180" fontId="0" fillId="2" borderId="13" xfId="0" applyNumberFormat="1" applyFill="1" applyBorder="1" applyAlignment="1" applyProtection="1">
      <alignment horizontal="right"/>
      <protection locked="0"/>
    </xf>
    <xf numFmtId="169" fontId="0" fillId="2" borderId="13" xfId="0" applyNumberFormat="1" applyFill="1" applyBorder="1" applyAlignment="1" applyProtection="1">
      <alignment horizontal="right"/>
      <protection locked="0"/>
    </xf>
    <xf numFmtId="180" fontId="0" fillId="3" borderId="13" xfId="0" applyNumberFormat="1" applyFill="1" applyBorder="1" applyAlignment="1" applyProtection="1">
      <alignment horizontal="right"/>
      <protection locked="0"/>
    </xf>
    <xf numFmtId="169" fontId="0" fillId="3" borderId="13" xfId="0" applyNumberFormat="1" applyFill="1" applyBorder="1" applyAlignment="1" applyProtection="1">
      <alignment horizontal="right"/>
      <protection locked="0"/>
    </xf>
    <xf numFmtId="20" fontId="0" fillId="0" borderId="12" xfId="0" applyNumberFormat="1" applyBorder="1" applyAlignment="1">
      <alignment horizontal="right"/>
    </xf>
    <xf numFmtId="0" fontId="0" fillId="0" borderId="4" xfId="0" applyBorder="1"/>
    <xf numFmtId="0" fontId="2" fillId="0" borderId="11" xfId="0" applyFont="1" applyBorder="1" applyAlignment="1">
      <alignment horizontal="right"/>
    </xf>
    <xf numFmtId="0" fontId="0" fillId="0" borderId="5" xfId="0" applyBorder="1"/>
    <xf numFmtId="0" fontId="0" fillId="0" borderId="12" xfId="0" applyBorder="1" applyAlignment="1" applyProtection="1">
      <alignment horizontal="right"/>
    </xf>
    <xf numFmtId="0" fontId="0" fillId="0" borderId="6" xfId="0" applyBorder="1"/>
    <xf numFmtId="0" fontId="4" fillId="0" borderId="0" xfId="0" applyFont="1"/>
    <xf numFmtId="0" fontId="16" fillId="0" borderId="0" xfId="0" applyFont="1" applyProtection="1"/>
    <xf numFmtId="180" fontId="9" fillId="0" borderId="0" xfId="0" applyNumberFormat="1" applyFont="1" applyProtection="1"/>
    <xf numFmtId="0" fontId="11" fillId="0" borderId="0" xfId="0" applyFont="1"/>
    <xf numFmtId="178" fontId="4" fillId="0" borderId="0" xfId="0" applyNumberFormat="1" applyFont="1"/>
    <xf numFmtId="180" fontId="4" fillId="0" borderId="0" xfId="0" applyNumberFormat="1" applyFont="1"/>
    <xf numFmtId="170" fontId="4" fillId="0" borderId="0" xfId="0" applyNumberFormat="1" applyFont="1"/>
    <xf numFmtId="0" fontId="0" fillId="0" borderId="7" xfId="0" applyBorder="1" applyAlignment="1">
      <alignment horizontal="center" vertical="center" textRotation="90" wrapText="1"/>
    </xf>
    <xf numFmtId="0" fontId="0" fillId="0" borderId="8" xfId="0" applyBorder="1" applyAlignment="1">
      <alignment horizontal="center" vertical="center" textRotation="90" wrapText="1"/>
    </xf>
    <xf numFmtId="0" fontId="0" fillId="0" borderId="9" xfId="0" applyBorder="1" applyAlignment="1">
      <alignment horizontal="center" vertical="center" textRotation="90" wrapText="1"/>
    </xf>
    <xf numFmtId="0" fontId="8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/>
    </xf>
    <xf numFmtId="0" fontId="10" fillId="0" borderId="0" xfId="0" applyFont="1" applyAlignment="1">
      <alignment horizontal="left"/>
    </xf>
    <xf numFmtId="0" fontId="7" fillId="0" borderId="1" xfId="0" applyFont="1" applyBorder="1" applyAlignment="1" applyProtection="1">
      <alignment horizontal="right" textRotation="90"/>
    </xf>
    <xf numFmtId="14" fontId="0" fillId="0" borderId="12" xfId="0" applyNumberFormat="1" applyBorder="1" applyAlignment="1" applyProtection="1">
      <alignment horizontal="right"/>
      <protection locked="0"/>
    </xf>
    <xf numFmtId="0" fontId="0" fillId="0" borderId="12" xfId="0" applyBorder="1" applyAlignment="1" applyProtection="1">
      <alignment horizontal="right"/>
      <protection locked="0"/>
    </xf>
    <xf numFmtId="177" fontId="0" fillId="0" borderId="12" xfId="0" applyNumberFormat="1" applyBorder="1" applyAlignment="1" applyProtection="1">
      <alignment horizontal="right"/>
      <protection locked="0"/>
    </xf>
    <xf numFmtId="166" fontId="0" fillId="0" borderId="12" xfId="0" applyNumberFormat="1" applyBorder="1" applyAlignment="1" applyProtection="1">
      <alignment horizontal="right"/>
      <protection locked="0"/>
    </xf>
    <xf numFmtId="179" fontId="0" fillId="0" borderId="12" xfId="0" applyNumberFormat="1" applyBorder="1" applyAlignment="1" applyProtection="1">
      <alignment horizontal="right"/>
      <protection locked="0"/>
    </xf>
    <xf numFmtId="20" fontId="0" fillId="0" borderId="15" xfId="0" applyNumberFormat="1" applyBorder="1" applyAlignment="1" applyProtection="1">
      <alignment horizontal="right"/>
      <protection locked="0"/>
    </xf>
    <xf numFmtId="169" fontId="0" fillId="3" borderId="14" xfId="0" applyNumberFormat="1" applyFill="1" applyBorder="1" applyAlignment="1" applyProtection="1">
      <alignment horizontal="right"/>
      <protection locked="0"/>
    </xf>
  </cellXfs>
  <cellStyles count="1">
    <cellStyle name="Standard" xfId="0" builtinId="0" customBuiltin="1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/>
  <colors>
    <mruColors>
      <color rgb="FF00D7D2"/>
      <color rgb="FF00FFFF"/>
      <color rgb="FF5D74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824563985576568"/>
          <c:y val="7.8477732436331216E-2"/>
          <c:w val="0.63013704639573243"/>
          <c:h val="0.70889198242484885"/>
        </c:manualLayout>
      </c:layout>
      <c:barChart>
        <c:barDir val="col"/>
        <c:grouping val="clustered"/>
        <c:varyColors val="0"/>
        <c:ser>
          <c:idx val="2"/>
          <c:order val="0"/>
          <c:tx>
            <c:v>Belastung in Watt</c:v>
          </c:tx>
          <c:spPr>
            <a:solidFill>
              <a:srgbClr val="00FFFF">
                <a:alpha val="50000"/>
              </a:srgbClr>
            </a:solidFill>
            <a:ln w="9525">
              <a:solidFill>
                <a:srgbClr val="305496"/>
              </a:solidFill>
            </a:ln>
          </c:spPr>
          <c:invertIfNegative val="0"/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1'!$A$13:$A$21</c:f>
              <c:numCache>
                <c:formatCode>0\ "W"</c:formatCode>
                <c:ptCount val="9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2-3B8F-4ED4-B51D-AE57A26EAD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9"/>
        <c:axId val="649596832"/>
        <c:axId val="649596176"/>
      </c:barChart>
      <c:lineChart>
        <c:grouping val="standard"/>
        <c:varyColors val="0"/>
        <c:ser>
          <c:idx val="3"/>
          <c:order val="1"/>
          <c:tx>
            <c:v>Herzfrequenz</c:v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8"/>
            <c:spPr>
              <a:noFill/>
              <a:ln w="15875">
                <a:solidFill>
                  <a:srgbClr val="FF0000"/>
                </a:solidFill>
              </a:ln>
            </c:spPr>
          </c:marker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1'!$E$13:$E$21</c:f>
              <c:numCache>
                <c:formatCode>0\ "b/min"</c:formatCode>
                <c:ptCount val="9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124</c:v>
                </c:pt>
                <c:pt idx="5">
                  <c:v>100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3-3B8F-4ED4-B51D-AE57A26EADAB}"/>
            </c:ext>
          </c:extLst>
        </c:ser>
        <c:ser>
          <c:idx val="0"/>
          <c:order val="2"/>
          <c:tx>
            <c:v>RR</c:v>
          </c:tx>
          <c:spPr>
            <a:ln>
              <a:noFill/>
            </a:ln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'Test 1'!$F$13:$F$21</c:f>
                <c:numCache>
                  <c:formatCode>General</c:formatCode>
                  <c:ptCount val="9"/>
                  <c:pt idx="0">
                    <c:v>50</c:v>
                  </c:pt>
                  <c:pt idx="1">
                    <c:v>55</c:v>
                  </c:pt>
                  <c:pt idx="2">
                    <c:v>75</c:v>
                  </c:pt>
                  <c:pt idx="3">
                    <c:v>85</c:v>
                  </c:pt>
                  <c:pt idx="4">
                    <c:v>55</c:v>
                  </c:pt>
                  <c:pt idx="5">
                    <c:v>50</c:v>
                  </c:pt>
                  <c:pt idx="6">
                    <c:v>#N/A</c:v>
                  </c:pt>
                  <c:pt idx="7">
                    <c:v>#N/A</c:v>
                  </c:pt>
                  <c:pt idx="8">
                    <c:v>#N/A</c:v>
                  </c:pt>
                </c:numCache>
              </c:numRef>
            </c:minus>
            <c:spPr>
              <a:ln w="15875"/>
            </c:spPr>
          </c:errBars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1'!$C$13:$C$21</c:f>
              <c:numCache>
                <c:formatCode>0\ "mm Hg"</c:formatCode>
                <c:ptCount val="9"/>
                <c:pt idx="0">
                  <c:v>120</c:v>
                </c:pt>
                <c:pt idx="1">
                  <c:v>130</c:v>
                </c:pt>
                <c:pt idx="2">
                  <c:v>145</c:v>
                </c:pt>
                <c:pt idx="3">
                  <c:v>160</c:v>
                </c:pt>
                <c:pt idx="4">
                  <c:v>130</c:v>
                </c:pt>
                <c:pt idx="5">
                  <c:v>120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46-4F0B-93BD-87C31593A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"/>
        <c:axId val="11"/>
      </c:lineChart>
      <c:lineChart>
        <c:grouping val="standard"/>
        <c:varyColors val="0"/>
        <c:ser>
          <c:idx val="1"/>
          <c:order val="3"/>
          <c:tx>
            <c:v>200 W</c:v>
          </c:tx>
          <c:spPr>
            <a:ln>
              <a:noFill/>
            </a:ln>
          </c:spPr>
          <c:marker>
            <c:symbol val="none"/>
          </c:marker>
          <c:val>
            <c:numRef>
              <c:f>'Test 1'!$AM$13:$AM$21</c:f>
              <c:numCache>
                <c:formatCode>0\ "W"</c:formatCode>
                <c:ptCount val="9"/>
                <c:pt idx="0">
                  <c:v>80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46-4F0B-93BD-87C31593A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9596832"/>
        <c:axId val="649596176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000000"/>
                    </a:solidFill>
                    <a:latin typeface="Calibri" charset="0"/>
                  </a:defRPr>
                </a:pPr>
                <a:r>
                  <a:rPr lang="de-DE" sz="1400"/>
                  <a:t>Zeitverlauf  [min ]</a:t>
                </a:r>
              </a:p>
            </c:rich>
          </c:tx>
          <c:layout>
            <c:manualLayout>
              <c:xMode val="edge"/>
              <c:yMode val="edge"/>
              <c:x val="0.29846153846153844"/>
              <c:y val="0.92722280905189935"/>
              <c:w val="0.17374999999999999"/>
              <c:h val="4.9500000000000002E-2"/>
            </c:manualLayout>
          </c:layout>
          <c:overlay val="0"/>
          <c:spPr>
            <a:noFill/>
            <a:ln w="19050">
              <a:noFill/>
            </a:ln>
          </c:spPr>
        </c:title>
        <c:numFmt formatCode="[$-F400]h:mm:ss\ AM/PM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200"/>
            </a:pPr>
            <a:endParaRPr lang="de-DE"/>
          </a:p>
        </c:txPr>
        <c:crossAx val="11"/>
        <c:crosses val="autoZero"/>
        <c:auto val="0"/>
        <c:lblAlgn val="l"/>
        <c:lblOffset val="100"/>
        <c:noMultiLvlLbl val="0"/>
      </c:catAx>
      <c:valAx>
        <c:axId val="11"/>
        <c:scaling>
          <c:orientation val="minMax"/>
        </c:scaling>
        <c:delete val="0"/>
        <c:axPos val="l"/>
        <c:majorGridlines>
          <c:spPr>
            <a:ln>
              <a:solidFill>
                <a:srgbClr val="000000"/>
              </a:solidFill>
            </a:ln>
          </c:spPr>
        </c:majorGridlines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>
                    <a:solidFill>
                      <a:srgbClr val="5D7430"/>
                    </a:solidFill>
                  </a:rPr>
                  <a:t>RR   syst / diast.  [ mm Hg ]</a:t>
                </a:r>
                <a:r>
                  <a:rPr lang="de-DE" sz="1400"/>
                  <a:t> </a:t>
                </a:r>
              </a:p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/>
                  <a:t>Pulsfrequenz  [ b / min ]</a:t>
                </a:r>
              </a:p>
            </c:rich>
          </c:tx>
          <c:layout>
            <c:manualLayout>
              <c:xMode val="edge"/>
              <c:yMode val="edge"/>
              <c:x val="5.9191464703275726E-4"/>
              <c:y val="0.23701294934818229"/>
              <c:w val="0.247"/>
              <c:h val="0.1245"/>
            </c:manualLayout>
          </c:layout>
          <c:overlay val="0"/>
          <c:spPr>
            <a:solidFill>
              <a:srgbClr val="FFFFFF"/>
            </a:solidFill>
            <a:ln w="19050">
              <a:noFill/>
            </a:ln>
          </c:spPr>
        </c:title>
        <c:numFmt formatCode="0\ 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crossAx val="10"/>
        <c:crosses val="autoZero"/>
        <c:crossBetween val="between"/>
      </c:valAx>
      <c:valAx>
        <c:axId val="649596176"/>
        <c:scaling>
          <c:orientation val="minMax"/>
        </c:scaling>
        <c:delete val="0"/>
        <c:axPos val="r"/>
        <c:majorGridlines>
          <c:spPr>
            <a:ln w="3175">
              <a:solidFill>
                <a:srgbClr val="00FFFF"/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>
                    <a:solidFill>
                      <a:srgbClr val="00D7D2"/>
                    </a:solidFill>
                  </a:defRPr>
                </a:pPr>
                <a:r>
                  <a:rPr lang="en-US">
                    <a:solidFill>
                      <a:srgbClr val="00D7D2"/>
                    </a:solidFill>
                  </a:rPr>
                  <a:t>Belastung [ Watt ]</a:t>
                </a:r>
              </a:p>
            </c:rich>
          </c:tx>
          <c:overlay val="0"/>
        </c:title>
        <c:numFmt formatCode="0\ &quot;W&quot;" sourceLinked="1"/>
        <c:majorTickMark val="out"/>
        <c:minorTickMark val="none"/>
        <c:tickLblPos val="nextTo"/>
        <c:crossAx val="649596832"/>
        <c:crosses val="max"/>
        <c:crossBetween val="between"/>
        <c:majorUnit val="50"/>
      </c:valAx>
      <c:catAx>
        <c:axId val="649596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49596176"/>
        <c:crosses val="autoZero"/>
        <c:auto val="0"/>
        <c:lblAlgn val="ctr"/>
        <c:lblOffset val="100"/>
        <c:noMultiLvlLbl val="0"/>
      </c:catAx>
      <c:spPr>
        <a:gradFill>
          <a:gsLst>
            <a:gs pos="0">
              <a:srgbClr val="FFFFCC"/>
            </a:gs>
            <a:gs pos="100000">
              <a:srgbClr val="FFFFFF"/>
            </a:gs>
          </a:gsLst>
          <a:lin ang="5400000"/>
          <a:tileRect/>
        </a:gradFill>
        <a:ln w="9525">
          <a:solidFill>
            <a:srgbClr val="808080"/>
          </a:solidFill>
        </a:ln>
      </c:spPr>
    </c:plotArea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extLst>
    <c:ext xmlns:sm="smo" uri="smo">
      <sm:colorScheme xmlns:sm="smo" id="1582837308" val="15"/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PWC 130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3428851850371495"/>
          <c:y val="0.14569322176803259"/>
          <c:w val="0.69794149305555553"/>
          <c:h val="0.65798922350680455"/>
        </c:manualLayout>
      </c:layout>
      <c:scatterChart>
        <c:scatterStyle val="lineMarker"/>
        <c:varyColors val="0"/>
        <c:ser>
          <c:idx val="4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808080"/>
                </a:solidFill>
                <a:prstDash val="sysDot"/>
              </a:ln>
              <a:effectLst/>
            </c:spPr>
            <c:trendlineType val="poly"/>
            <c:order val="4"/>
            <c:dispRSqr val="0"/>
            <c:dispEq val="0"/>
          </c:trendline>
          <c:xVal>
            <c:numRef>
              <c:f>'Test 1'!$AY$5:$AY$11</c:f>
              <c:numCache>
                <c:formatCode>0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1'!$AV$5:$AV$11</c:f>
              <c:numCache>
                <c:formatCode>0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 formatCode="General">
                  <c:v>#N/A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2FB-4E7C-ABAE-42240B282BD6}"/>
            </c:ext>
          </c:extLst>
        </c:ser>
        <c:ser>
          <c:idx val="1"/>
          <c:order val="1"/>
          <c:tx>
            <c:v>HF 130</c:v>
          </c:tx>
          <c:spPr>
            <a:ln w="2222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'Test 1'!$AW$5:$AW$11</c:f>
              <c:numCache>
                <c:formatCode>0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 formatCode="General">
                  <c:v>#N/A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xVal>
          <c:yVal>
            <c:numRef>
              <c:f>'Test 1'!$AX$5:$AX$11</c:f>
              <c:numCache>
                <c:formatCode>General</c:formatCode>
                <c:ptCount val="7"/>
                <c:pt idx="0">
                  <c:v>130</c:v>
                </c:pt>
                <c:pt idx="1">
                  <c:v>130</c:v>
                </c:pt>
                <c:pt idx="2">
                  <c:v>130</c:v>
                </c:pt>
                <c:pt idx="3">
                  <c:v>130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28-4EC4-AE3B-FCF945A133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0103392"/>
        <c:axId val="480108968"/>
      </c:scatterChart>
      <c:valAx>
        <c:axId val="480103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Leistung ( Watt 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out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8968"/>
        <c:crosses val="autoZero"/>
        <c:crossBetween val="midCat"/>
      </c:valAx>
      <c:valAx>
        <c:axId val="480108968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Herzfrequenz ( b / min )</a:t>
                </a:r>
              </a:p>
            </c:rich>
          </c:tx>
          <c:layout>
            <c:manualLayout>
              <c:xMode val="edge"/>
              <c:yMode val="edge"/>
              <c:x val="2.5631944444444435E-3"/>
              <c:y val="0.224936793994751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3392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 scaled="0"/>
        </a:gradFill>
        <a:ln>
          <a:noFill/>
        </a:ln>
        <a:effectLst/>
      </c:spPr>
    </c:plotArea>
    <c:legend>
      <c:legendPos val="r"/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bg1"/>
    </a:solidFill>
    <a:ln w="6350" cap="flat" cmpd="sng" algn="ctr">
      <a:solidFill>
        <a:srgbClr val="808080"/>
      </a:solidFill>
      <a:round/>
    </a:ln>
    <a:effectLst/>
  </c:spPr>
  <c:txPr>
    <a:bodyPr/>
    <a:lstStyle/>
    <a:p>
      <a:pPr>
        <a:defRPr sz="1400" b="1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61044176706829"/>
          <c:y val="0.1286945162327523"/>
          <c:w val="0.70507412985274431"/>
          <c:h val="0.66045771199987224"/>
        </c:manualLayout>
      </c:layout>
      <c:scatterChart>
        <c:scatterStyle val="lineMarker"/>
        <c:varyColors val="0"/>
        <c:ser>
          <c:idx val="0"/>
          <c:order val="0"/>
          <c:tx>
            <c:strRef>
              <c:f>'PWC 130'!$A$6</c:f>
              <c:strCache>
                <c:ptCount val="1"/>
                <c:pt idx="0">
                  <c:v>15.03.19</c:v>
                </c:pt>
              </c:strCache>
            </c:strRef>
          </c:tx>
          <c:spPr>
            <a:ln>
              <a:noFill/>
            </a:ln>
          </c:spPr>
          <c:xVal>
            <c:numRef>
              <c:f>'PWC 130'!$G$8</c:f>
              <c:numCache>
                <c:formatCode>0.0</c:formatCode>
                <c:ptCount val="1"/>
                <c:pt idx="0">
                  <c:v>55.906849315068492</c:v>
                </c:pt>
              </c:numCache>
            </c:numRef>
          </c:xVal>
          <c:yVal>
            <c:numRef>
              <c:f>'PWC 130'!$G$6</c:f>
              <c:numCache>
                <c:formatCode>0.0\ "W/kg"</c:formatCode>
                <c:ptCount val="1"/>
                <c:pt idx="0">
                  <c:v>1.3734939759036144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EE-42B0-85AD-6DA3F42BEA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767104"/>
        <c:axId val="150769024"/>
        <c:extLst/>
      </c:scatterChart>
      <c:valAx>
        <c:axId val="150767104"/>
        <c:scaling>
          <c:orientation val="minMax"/>
          <c:max val="70"/>
          <c:min val="3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Alter [Jahre]</a:t>
                </a:r>
              </a:p>
            </c:rich>
          </c:tx>
          <c:layout>
            <c:manualLayout>
              <c:xMode val="edge"/>
              <c:yMode val="edge"/>
              <c:x val="0.43550656167979029"/>
              <c:y val="0.8932050790948428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50769024"/>
        <c:crosses val="autoZero"/>
        <c:crossBetween val="midCat"/>
        <c:majorUnit val="10"/>
      </c:valAx>
      <c:valAx>
        <c:axId val="15076902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PWC 130 [ W / kg ]</a:t>
                </a:r>
              </a:p>
            </c:rich>
          </c:tx>
          <c:layout>
            <c:manualLayout>
              <c:xMode val="edge"/>
              <c:yMode val="edge"/>
              <c:x val="1.9519292371918077E-2"/>
              <c:y val="0.226329006171525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50767104"/>
        <c:crosses val="autoZero"/>
        <c:crossBetween val="midCat"/>
        <c:majorUnit val="1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715060240963857"/>
          <c:y val="0.37138452901543351"/>
          <c:w val="0.15992118473895581"/>
          <c:h val="0.12509329914433212"/>
        </c:manualLayout>
      </c:layout>
      <c:overlay val="0"/>
    </c:legend>
    <c:plotVisOnly val="0"/>
    <c:dispBlanksAs val="zero"/>
    <c:showDLblsOverMax val="0"/>
  </c:chart>
  <c:spPr>
    <a:blipFill dpi="0" rotWithShape="0">
      <a:blip xmlns:r="http://schemas.openxmlformats.org/officeDocument/2006/relationships" r:embed="rId1"/>
      <a:srcRect/>
      <a:stretch>
        <a:fillRect/>
      </a:stretch>
    </a:blipFill>
    <a:ln w="3175">
      <a:solidFill>
        <a:srgbClr val="000000"/>
      </a:solidFill>
      <a:prstDash val="solid"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printSettings>
    <c:headerFooter alignWithMargins="0"/>
    <c:pageMargins b="0.98425196899999978" l="0.78740157499999996" r="0.78740157499999996" t="0.98425196899999978" header="0.49212598450000011" footer="0.49212598450000011"/>
    <c:pageSetup paperSize="9" orientation="landscape" horizontalDpi="-3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104774</xdr:colOff>
      <xdr:row>22</xdr:row>
      <xdr:rowOff>85726</xdr:rowOff>
    </xdr:from>
    <xdr:to>
      <xdr:col>6</xdr:col>
      <xdr:colOff>901124</xdr:colOff>
      <xdr:row>42</xdr:row>
      <xdr:rowOff>76900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7</xdr:row>
      <xdr:rowOff>4</xdr:rowOff>
    </xdr:from>
    <xdr:to>
      <xdr:col>7</xdr:col>
      <xdr:colOff>683175</xdr:colOff>
      <xdr:row>24</xdr:row>
      <xdr:rowOff>31229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114301</xdr:colOff>
      <xdr:row>43</xdr:row>
      <xdr:rowOff>142058</xdr:rowOff>
    </xdr:from>
    <xdr:to>
      <xdr:col>6</xdr:col>
      <xdr:colOff>555801</xdr:colOff>
      <xdr:row>45</xdr:row>
      <xdr:rowOff>57150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776" y="8447858"/>
          <a:ext cx="4118150" cy="296092"/>
        </a:xfrm>
        <a:prstGeom prst="rect">
          <a:avLst/>
        </a:prstGeom>
      </xdr:spPr>
    </xdr:pic>
    <xdr:clientData/>
  </xdr:twoCellAnchor>
  <xdr:twoCellAnchor>
    <xdr:from>
      <xdr:col>0</xdr:col>
      <xdr:colOff>104775</xdr:colOff>
      <xdr:row>24</xdr:row>
      <xdr:rowOff>152401</xdr:rowOff>
    </xdr:from>
    <xdr:to>
      <xdr:col>7</xdr:col>
      <xdr:colOff>683175</xdr:colOff>
      <xdr:row>43</xdr:row>
      <xdr:rowOff>82425</xdr:rowOff>
    </xdr:to>
    <xdr:graphicFrame macro="">
      <xdr:nvGraphicFramePr>
        <xdr:cNvPr id="6" name="Diagramm 3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8"/>
  <sheetViews>
    <sheetView tabSelected="1" view="pageLayout" topLeftCell="A2" zoomScaleNormal="85" workbookViewId="0">
      <selection activeCell="C2" sqref="C2"/>
    </sheetView>
  </sheetViews>
  <sheetFormatPr baseColWidth="10" defaultRowHeight="14.4" x14ac:dyDescent="0.3"/>
  <cols>
    <col min="1" max="1" width="11.44140625" style="3"/>
    <col min="2" max="2" width="14" bestFit="1" customWidth="1"/>
    <col min="3" max="3" width="17.44140625" style="1" customWidth="1"/>
  </cols>
  <sheetData>
    <row r="1" spans="1:4" s="3" customFormat="1" x14ac:dyDescent="0.3">
      <c r="A1" s="93"/>
      <c r="B1" s="85"/>
      <c r="C1" s="94" t="s">
        <v>42</v>
      </c>
      <c r="D1" s="39"/>
    </row>
    <row r="2" spans="1:4" x14ac:dyDescent="0.3">
      <c r="A2" s="95"/>
      <c r="B2" s="39" t="s">
        <v>1</v>
      </c>
      <c r="C2" s="112">
        <v>43539</v>
      </c>
      <c r="D2" s="39"/>
    </row>
    <row r="3" spans="1:4" x14ac:dyDescent="0.3">
      <c r="A3" s="95"/>
      <c r="B3" s="39" t="s">
        <v>0</v>
      </c>
      <c r="C3" s="113" t="s">
        <v>67</v>
      </c>
      <c r="D3" s="39"/>
    </row>
    <row r="4" spans="1:4" x14ac:dyDescent="0.3">
      <c r="A4" s="95"/>
      <c r="B4" s="39" t="s">
        <v>2</v>
      </c>
      <c r="C4" s="113" t="s">
        <v>68</v>
      </c>
      <c r="D4" s="39"/>
    </row>
    <row r="5" spans="1:4" x14ac:dyDescent="0.3">
      <c r="A5" s="95"/>
      <c r="B5" s="39" t="s">
        <v>5</v>
      </c>
      <c r="C5" s="96" t="s">
        <v>65</v>
      </c>
      <c r="D5" s="39"/>
    </row>
    <row r="6" spans="1:4" x14ac:dyDescent="0.3">
      <c r="A6" s="95"/>
      <c r="B6" s="39" t="s">
        <v>34</v>
      </c>
      <c r="C6" s="112">
        <v>23133</v>
      </c>
      <c r="D6" s="39"/>
    </row>
    <row r="7" spans="1:4" x14ac:dyDescent="0.3">
      <c r="A7" s="95"/>
      <c r="B7" s="39" t="s">
        <v>32</v>
      </c>
      <c r="C7" s="113"/>
      <c r="D7" s="39"/>
    </row>
    <row r="8" spans="1:4" x14ac:dyDescent="0.3">
      <c r="A8" s="95"/>
      <c r="B8" s="39" t="s">
        <v>33</v>
      </c>
      <c r="C8" s="114">
        <v>157</v>
      </c>
      <c r="D8" s="39"/>
    </row>
    <row r="9" spans="1:4" x14ac:dyDescent="0.3">
      <c r="A9" s="95"/>
      <c r="B9" s="39" t="s">
        <v>7</v>
      </c>
      <c r="C9" s="115">
        <v>83</v>
      </c>
      <c r="D9" s="39"/>
    </row>
    <row r="10" spans="1:4" x14ac:dyDescent="0.3">
      <c r="A10" s="95"/>
      <c r="B10" s="39" t="s">
        <v>3</v>
      </c>
      <c r="C10" s="113"/>
      <c r="D10" s="39"/>
    </row>
    <row r="11" spans="1:4" x14ac:dyDescent="0.3">
      <c r="A11" s="95"/>
      <c r="B11" s="39" t="s">
        <v>35</v>
      </c>
      <c r="C11" s="116">
        <v>0</v>
      </c>
      <c r="D11" s="39"/>
    </row>
    <row r="12" spans="1:4" x14ac:dyDescent="0.3">
      <c r="A12" s="95"/>
      <c r="B12" s="39" t="s">
        <v>10</v>
      </c>
      <c r="C12" s="116">
        <v>40</v>
      </c>
      <c r="D12" s="39"/>
    </row>
    <row r="13" spans="1:4" ht="15" thickBot="1" x14ac:dyDescent="0.35">
      <c r="A13" s="97"/>
      <c r="B13" s="10" t="s">
        <v>36</v>
      </c>
      <c r="C13" s="117">
        <v>0.125</v>
      </c>
      <c r="D13" s="39"/>
    </row>
    <row r="14" spans="1:4" ht="15" customHeight="1" x14ac:dyDescent="0.3">
      <c r="A14" s="106" t="s">
        <v>52</v>
      </c>
      <c r="B14" s="11" t="s">
        <v>59</v>
      </c>
      <c r="C14" s="92">
        <f>C13</f>
        <v>0.125</v>
      </c>
      <c r="D14" s="39"/>
    </row>
    <row r="15" spans="1:4" x14ac:dyDescent="0.3">
      <c r="A15" s="106"/>
      <c r="B15" s="11" t="s">
        <v>19</v>
      </c>
      <c r="C15" s="87">
        <f>C11</f>
        <v>0</v>
      </c>
      <c r="D15" s="39"/>
    </row>
    <row r="16" spans="1:4" x14ac:dyDescent="0.3">
      <c r="A16" s="106"/>
      <c r="B16" s="11" t="s">
        <v>60</v>
      </c>
      <c r="C16" s="88">
        <v>120</v>
      </c>
      <c r="D16" s="39"/>
    </row>
    <row r="17" spans="1:4" x14ac:dyDescent="0.3">
      <c r="A17" s="106"/>
      <c r="B17" s="11" t="s">
        <v>61</v>
      </c>
      <c r="C17" s="88">
        <v>70</v>
      </c>
      <c r="D17" s="39"/>
    </row>
    <row r="18" spans="1:4" ht="15" thickBot="1" x14ac:dyDescent="0.35">
      <c r="A18" s="106"/>
      <c r="B18" s="11" t="s">
        <v>62</v>
      </c>
      <c r="C18" s="89">
        <v>76</v>
      </c>
      <c r="D18" s="39"/>
    </row>
    <row r="19" spans="1:4" x14ac:dyDescent="0.3">
      <c r="A19" s="105" t="s">
        <v>53</v>
      </c>
      <c r="B19" s="84" t="s">
        <v>59</v>
      </c>
      <c r="C19" s="86">
        <f>C14+$C$13</f>
        <v>0.25</v>
      </c>
      <c r="D19" s="39"/>
    </row>
    <row r="20" spans="1:4" x14ac:dyDescent="0.3">
      <c r="A20" s="106"/>
      <c r="B20" s="11" t="s">
        <v>19</v>
      </c>
      <c r="C20" s="87">
        <f>C15+$C$12</f>
        <v>40</v>
      </c>
      <c r="D20" s="39"/>
    </row>
    <row r="21" spans="1:4" x14ac:dyDescent="0.3">
      <c r="A21" s="106"/>
      <c r="B21" s="11" t="s">
        <v>60</v>
      </c>
      <c r="C21" s="88">
        <v>130</v>
      </c>
      <c r="D21" s="39"/>
    </row>
    <row r="22" spans="1:4" x14ac:dyDescent="0.3">
      <c r="A22" s="106"/>
      <c r="B22" s="11" t="s">
        <v>61</v>
      </c>
      <c r="C22" s="88">
        <v>75</v>
      </c>
      <c r="D22" s="39"/>
    </row>
    <row r="23" spans="1:4" ht="15" customHeight="1" thickBot="1" x14ac:dyDescent="0.35">
      <c r="A23" s="106"/>
      <c r="B23" s="11" t="s">
        <v>62</v>
      </c>
      <c r="C23" s="89">
        <v>88</v>
      </c>
      <c r="D23" s="39"/>
    </row>
    <row r="24" spans="1:4" ht="15" customHeight="1" x14ac:dyDescent="0.3">
      <c r="A24" s="105" t="s">
        <v>54</v>
      </c>
      <c r="B24" s="84" t="s">
        <v>59</v>
      </c>
      <c r="C24" s="86">
        <f>C19+$C$13</f>
        <v>0.375</v>
      </c>
      <c r="D24" s="39"/>
    </row>
    <row r="25" spans="1:4" x14ac:dyDescent="0.3">
      <c r="A25" s="106"/>
      <c r="B25" s="11" t="s">
        <v>19</v>
      </c>
      <c r="C25" s="87">
        <f>C20+$C$12</f>
        <v>80</v>
      </c>
      <c r="D25" s="39"/>
    </row>
    <row r="26" spans="1:4" x14ac:dyDescent="0.3">
      <c r="A26" s="106"/>
      <c r="B26" s="11" t="s">
        <v>60</v>
      </c>
      <c r="C26" s="88">
        <v>145</v>
      </c>
      <c r="D26" s="39"/>
    </row>
    <row r="27" spans="1:4" ht="15" customHeight="1" x14ac:dyDescent="0.3">
      <c r="A27" s="106"/>
      <c r="B27" s="11" t="s">
        <v>61</v>
      </c>
      <c r="C27" s="88">
        <v>70</v>
      </c>
      <c r="D27" s="39"/>
    </row>
    <row r="28" spans="1:4" ht="15" thickBot="1" x14ac:dyDescent="0.35">
      <c r="A28" s="106"/>
      <c r="B28" s="11" t="s">
        <v>62</v>
      </c>
      <c r="C28" s="89">
        <v>110</v>
      </c>
      <c r="D28" s="39"/>
    </row>
    <row r="29" spans="1:4" ht="15" customHeight="1" x14ac:dyDescent="0.3">
      <c r="A29" s="105" t="s">
        <v>55</v>
      </c>
      <c r="B29" s="84" t="s">
        <v>59</v>
      </c>
      <c r="C29" s="86">
        <f>C24+$C$13</f>
        <v>0.5</v>
      </c>
      <c r="D29" s="39"/>
    </row>
    <row r="30" spans="1:4" x14ac:dyDescent="0.3">
      <c r="A30" s="106"/>
      <c r="B30" s="11" t="s">
        <v>19</v>
      </c>
      <c r="C30" s="87">
        <f>C25+$C$12</f>
        <v>120</v>
      </c>
      <c r="D30" s="39"/>
    </row>
    <row r="31" spans="1:4" ht="15" customHeight="1" x14ac:dyDescent="0.3">
      <c r="A31" s="106"/>
      <c r="B31" s="11" t="s">
        <v>60</v>
      </c>
      <c r="C31" s="88">
        <v>160</v>
      </c>
      <c r="D31" s="39"/>
    </row>
    <row r="32" spans="1:4" x14ac:dyDescent="0.3">
      <c r="A32" s="106"/>
      <c r="B32" s="11" t="s">
        <v>61</v>
      </c>
      <c r="C32" s="88">
        <v>75</v>
      </c>
      <c r="D32" s="39"/>
    </row>
    <row r="33" spans="1:6" ht="15" thickBot="1" x14ac:dyDescent="0.35">
      <c r="A33" s="106"/>
      <c r="B33" s="11" t="s">
        <v>62</v>
      </c>
      <c r="C33" s="89">
        <v>132</v>
      </c>
      <c r="D33" s="39"/>
    </row>
    <row r="34" spans="1:6" ht="15" customHeight="1" x14ac:dyDescent="0.3">
      <c r="A34" s="105" t="s">
        <v>56</v>
      </c>
      <c r="B34" s="84" t="s">
        <v>59</v>
      </c>
      <c r="C34" s="86">
        <f>C29+$C$13</f>
        <v>0.625</v>
      </c>
      <c r="D34" s="39"/>
    </row>
    <row r="35" spans="1:6" ht="15" customHeight="1" x14ac:dyDescent="0.3">
      <c r="A35" s="106"/>
      <c r="B35" s="11" t="s">
        <v>19</v>
      </c>
      <c r="C35" s="87">
        <f>C30+$C$12</f>
        <v>160</v>
      </c>
      <c r="D35" s="39"/>
    </row>
    <row r="36" spans="1:6" x14ac:dyDescent="0.3">
      <c r="A36" s="106"/>
      <c r="B36" s="11" t="s">
        <v>60</v>
      </c>
      <c r="C36" s="90"/>
      <c r="D36" s="39"/>
    </row>
    <row r="37" spans="1:6" x14ac:dyDescent="0.3">
      <c r="A37" s="106"/>
      <c r="B37" s="11" t="s">
        <v>61</v>
      </c>
      <c r="C37" s="90"/>
      <c r="D37" s="39"/>
    </row>
    <row r="38" spans="1:6" ht="15" thickBot="1" x14ac:dyDescent="0.35">
      <c r="A38" s="107"/>
      <c r="B38" s="12" t="s">
        <v>62</v>
      </c>
      <c r="C38" s="118"/>
      <c r="D38" s="39"/>
    </row>
    <row r="39" spans="1:6" ht="15" customHeight="1" x14ac:dyDescent="0.3">
      <c r="A39" s="105" t="s">
        <v>57</v>
      </c>
      <c r="B39" s="84" t="s">
        <v>59</v>
      </c>
      <c r="C39" s="86">
        <f>C34+$C$13</f>
        <v>0.75</v>
      </c>
      <c r="D39" s="111" t="s">
        <v>40</v>
      </c>
      <c r="E39" s="3"/>
      <c r="F39" s="3"/>
    </row>
    <row r="40" spans="1:6" x14ac:dyDescent="0.3">
      <c r="A40" s="106"/>
      <c r="B40" s="11" t="s">
        <v>19</v>
      </c>
      <c r="C40" s="87">
        <f>C35+$C$12</f>
        <v>200</v>
      </c>
      <c r="D40" s="111"/>
      <c r="E40" s="3"/>
      <c r="F40" s="3"/>
    </row>
    <row r="41" spans="1:6" x14ac:dyDescent="0.3">
      <c r="A41" s="106"/>
      <c r="B41" s="11" t="s">
        <v>60</v>
      </c>
      <c r="C41" s="90"/>
      <c r="D41" s="111"/>
      <c r="E41" s="3"/>
      <c r="F41" s="3"/>
    </row>
    <row r="42" spans="1:6" x14ac:dyDescent="0.3">
      <c r="A42" s="106"/>
      <c r="B42" s="11" t="s">
        <v>61</v>
      </c>
      <c r="C42" s="90"/>
      <c r="D42" s="111"/>
      <c r="E42" s="3"/>
      <c r="F42" s="3"/>
    </row>
    <row r="43" spans="1:6" ht="15" thickBot="1" x14ac:dyDescent="0.35">
      <c r="A43" s="106"/>
      <c r="B43" s="11" t="s">
        <v>62</v>
      </c>
      <c r="C43" s="91"/>
      <c r="D43" s="111"/>
      <c r="E43" s="3"/>
      <c r="F43" s="3"/>
    </row>
    <row r="44" spans="1:6" ht="15" customHeight="1" x14ac:dyDescent="0.3">
      <c r="A44" s="105" t="s">
        <v>58</v>
      </c>
      <c r="B44" s="84" t="s">
        <v>59</v>
      </c>
      <c r="C44" s="86">
        <f>C39+$C$13</f>
        <v>0.875</v>
      </c>
      <c r="D44" s="111"/>
      <c r="E44" s="3"/>
      <c r="F44" s="3"/>
    </row>
    <row r="45" spans="1:6" x14ac:dyDescent="0.3">
      <c r="A45" s="106"/>
      <c r="B45" s="11" t="s">
        <v>19</v>
      </c>
      <c r="C45" s="87">
        <f>C40+$C$12</f>
        <v>240</v>
      </c>
      <c r="D45" s="111"/>
      <c r="E45" s="3"/>
      <c r="F45" s="3"/>
    </row>
    <row r="46" spans="1:6" x14ac:dyDescent="0.3">
      <c r="A46" s="106"/>
      <c r="B46" s="11" t="s">
        <v>60</v>
      </c>
      <c r="C46" s="90"/>
      <c r="D46" s="111"/>
      <c r="E46" s="3"/>
      <c r="F46" s="3"/>
    </row>
    <row r="47" spans="1:6" x14ac:dyDescent="0.3">
      <c r="A47" s="106"/>
      <c r="B47" s="11" t="s">
        <v>61</v>
      </c>
      <c r="C47" s="90"/>
      <c r="D47" s="111"/>
      <c r="E47" s="3"/>
      <c r="F47" s="3"/>
    </row>
    <row r="48" spans="1:6" ht="15" customHeight="1" thickBot="1" x14ac:dyDescent="0.35">
      <c r="A48" s="106"/>
      <c r="B48" s="11" t="s">
        <v>62</v>
      </c>
      <c r="C48" s="91"/>
      <c r="D48" s="111"/>
      <c r="E48" s="3"/>
      <c r="F48" s="3"/>
    </row>
    <row r="49" spans="1:6" ht="15" customHeight="1" x14ac:dyDescent="0.3">
      <c r="A49" s="105" t="s">
        <v>63</v>
      </c>
      <c r="B49" s="84" t="s">
        <v>59</v>
      </c>
      <c r="C49" s="86">
        <f>C13</f>
        <v>0.125</v>
      </c>
      <c r="D49" s="111"/>
      <c r="E49" s="3"/>
      <c r="F49" s="3"/>
    </row>
    <row r="50" spans="1:6" x14ac:dyDescent="0.3">
      <c r="A50" s="106"/>
      <c r="B50" s="11" t="s">
        <v>19</v>
      </c>
      <c r="C50" s="87">
        <v>0</v>
      </c>
      <c r="D50" s="111"/>
      <c r="E50" s="3"/>
      <c r="F50" s="3"/>
    </row>
    <row r="51" spans="1:6" x14ac:dyDescent="0.3">
      <c r="A51" s="106"/>
      <c r="B51" s="11" t="s">
        <v>60</v>
      </c>
      <c r="C51" s="90">
        <v>130</v>
      </c>
      <c r="D51" s="111"/>
      <c r="E51" s="3"/>
      <c r="F51" s="3"/>
    </row>
    <row r="52" spans="1:6" x14ac:dyDescent="0.3">
      <c r="A52" s="106"/>
      <c r="B52" s="11" t="s">
        <v>61</v>
      </c>
      <c r="C52" s="90">
        <v>75</v>
      </c>
      <c r="D52" s="111"/>
      <c r="E52" s="3"/>
      <c r="F52" s="3"/>
    </row>
    <row r="53" spans="1:6" ht="15" thickBot="1" x14ac:dyDescent="0.35">
      <c r="A53" s="106"/>
      <c r="B53" s="11" t="s">
        <v>62</v>
      </c>
      <c r="C53" s="91">
        <v>124</v>
      </c>
      <c r="D53" s="111"/>
      <c r="E53" s="3"/>
      <c r="F53" s="3"/>
    </row>
    <row r="54" spans="1:6" ht="15" customHeight="1" x14ac:dyDescent="0.3">
      <c r="A54" s="105" t="s">
        <v>64</v>
      </c>
      <c r="B54" s="84" t="s">
        <v>59</v>
      </c>
      <c r="C54" s="86">
        <f>C49+C13</f>
        <v>0.25</v>
      </c>
      <c r="D54" s="111"/>
      <c r="E54" s="3"/>
      <c r="F54" s="3"/>
    </row>
    <row r="55" spans="1:6" x14ac:dyDescent="0.3">
      <c r="A55" s="106"/>
      <c r="B55" s="11" t="s">
        <v>19</v>
      </c>
      <c r="C55" s="87">
        <v>0</v>
      </c>
      <c r="D55" s="111"/>
      <c r="E55" s="3"/>
      <c r="F55" s="3"/>
    </row>
    <row r="56" spans="1:6" x14ac:dyDescent="0.3">
      <c r="A56" s="106"/>
      <c r="B56" s="11" t="s">
        <v>60</v>
      </c>
      <c r="C56" s="90">
        <v>120</v>
      </c>
      <c r="D56" s="111"/>
      <c r="E56" s="3"/>
      <c r="F56" s="3"/>
    </row>
    <row r="57" spans="1:6" x14ac:dyDescent="0.3">
      <c r="A57" s="106"/>
      <c r="B57" s="11" t="s">
        <v>61</v>
      </c>
      <c r="C57" s="90">
        <v>70</v>
      </c>
      <c r="D57" s="111"/>
      <c r="E57" s="3"/>
      <c r="F57" s="3"/>
    </row>
    <row r="58" spans="1:6" ht="15" thickBot="1" x14ac:dyDescent="0.35">
      <c r="A58" s="107"/>
      <c r="B58" s="12" t="s">
        <v>62</v>
      </c>
      <c r="C58" s="118">
        <v>100</v>
      </c>
      <c r="D58" s="111"/>
      <c r="E58" s="3"/>
      <c r="F58" s="3"/>
    </row>
  </sheetData>
  <sheetProtection algorithmName="SHA-512" hashValue="/P2GLkFQn1/WuTIjTUPprsRtfURaO4UVo24Sjo1FQOK12UB3pJsbq42kLTCRrVBXkHrxPL078ZIFcRiVlcHSNg==" saltValue="B7WtdIPTwGYBQLE6qsQU0A==" spinCount="100000" sheet="1" objects="1" scenarios="1" selectLockedCells="1"/>
  <mergeCells count="10">
    <mergeCell ref="D39:D58"/>
    <mergeCell ref="A49:A53"/>
    <mergeCell ref="A54:A58"/>
    <mergeCell ref="A14:A18"/>
    <mergeCell ref="A19:A23"/>
    <mergeCell ref="A24:A28"/>
    <mergeCell ref="A29:A33"/>
    <mergeCell ref="A34:A38"/>
    <mergeCell ref="A39:A43"/>
    <mergeCell ref="A44:A48"/>
  </mergeCells>
  <pageMargins left="0.7" right="0.7" top="0.78740157499999996" bottom="0.78740157499999996" header="0.3" footer="0.3"/>
  <pageSetup paperSize="9" orientation="portrait" horizontalDpi="360" verticalDpi="360" r:id="rId1"/>
  <rowBreaks count="1" manualBreakCount="1">
    <brk id="3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E248"/>
  <sheetViews>
    <sheetView view="pageLayout" zoomScaleNormal="100" workbookViewId="0">
      <selection activeCell="G20" sqref="G20"/>
    </sheetView>
  </sheetViews>
  <sheetFormatPr baseColWidth="10" defaultColWidth="11.33203125" defaultRowHeight="14.4" x14ac:dyDescent="0.3"/>
  <cols>
    <col min="1" max="5" width="13.5546875" style="16" customWidth="1"/>
    <col min="6" max="6" width="0.109375" style="16" customWidth="1"/>
    <col min="7" max="38" width="14.33203125" style="16" customWidth="1"/>
    <col min="39" max="39" width="11.5546875" style="16" customWidth="1"/>
    <col min="40" max="40" width="12.6640625" style="34" customWidth="1"/>
    <col min="41" max="44" width="12.6640625" style="41" customWidth="1"/>
    <col min="45" max="45" width="11.33203125" style="41"/>
    <col min="46" max="46" width="13.5546875" style="41" customWidth="1"/>
    <col min="47" max="47" width="5" style="41" customWidth="1"/>
    <col min="48" max="54" width="13.6640625" style="41" customWidth="1"/>
    <col min="55" max="56" width="15.6640625" style="41" customWidth="1"/>
    <col min="57" max="57" width="8" style="41" customWidth="1"/>
    <col min="58" max="58" width="11.33203125" style="41"/>
    <col min="59" max="59" width="12.6640625" style="41" bestFit="1" customWidth="1"/>
    <col min="60" max="60" width="11.33203125" style="41"/>
    <col min="61" max="62" width="11.33203125" style="34"/>
    <col min="63" max="64" width="12" style="34" bestFit="1" customWidth="1"/>
    <col min="65" max="68" width="11.33203125" style="34"/>
    <col min="69" max="69" width="12" style="34" bestFit="1" customWidth="1"/>
    <col min="70" max="70" width="12.6640625" style="34" bestFit="1" customWidth="1"/>
    <col min="71" max="73" width="11.5546875" style="34" bestFit="1" customWidth="1"/>
    <col min="74" max="80" width="11.33203125" style="34"/>
    <col min="81" max="83" width="11.33203125" style="41"/>
    <col min="84" max="16384" width="11.33203125" style="16"/>
  </cols>
  <sheetData>
    <row r="1" spans="1:77" ht="33.75" customHeight="1" x14ac:dyDescent="0.3">
      <c r="A1" s="108" t="s">
        <v>49</v>
      </c>
      <c r="B1" s="108"/>
    </row>
    <row r="2" spans="1:77" ht="13.5" customHeight="1" x14ac:dyDescent="0.3">
      <c r="AV2" s="41" t="s">
        <v>45</v>
      </c>
      <c r="AW2" s="41" t="s">
        <v>46</v>
      </c>
    </row>
    <row r="3" spans="1:77" x14ac:dyDescent="0.3">
      <c r="A3" s="17" t="s">
        <v>0</v>
      </c>
      <c r="B3" s="46" t="str">
        <f>IF(Start!C3="","",Start!C3)</f>
        <v>Müller</v>
      </c>
      <c r="E3" s="16" t="s">
        <v>1</v>
      </c>
      <c r="G3" s="38">
        <f>IF(Start!C2="","",Start!C2)</f>
        <v>43539</v>
      </c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N3" s="55"/>
      <c r="AQ3" s="48"/>
      <c r="AR3" s="48"/>
      <c r="AT3" s="72"/>
      <c r="AV3" s="41" t="s">
        <v>30</v>
      </c>
      <c r="AX3" s="71"/>
      <c r="BD3" s="73"/>
      <c r="BE3" s="41" t="s">
        <v>44</v>
      </c>
      <c r="BP3" s="34" t="s">
        <v>48</v>
      </c>
    </row>
    <row r="4" spans="1:77" ht="16.2" x14ac:dyDescent="0.3">
      <c r="A4" s="17" t="s">
        <v>2</v>
      </c>
      <c r="B4" s="46" t="str">
        <f>IF(Start!C4="","",Start!C4)</f>
        <v>Johann</v>
      </c>
      <c r="E4" s="16" t="s">
        <v>3</v>
      </c>
      <c r="G4" s="44" t="str">
        <f>IF(Start!C10="","",Start!C10)</f>
        <v/>
      </c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N4" s="56"/>
      <c r="AQ4" s="49"/>
      <c r="AR4" s="49"/>
      <c r="AT4" s="72"/>
      <c r="AV4" s="41" t="s">
        <v>22</v>
      </c>
      <c r="AW4" s="41" t="s">
        <v>19</v>
      </c>
      <c r="AY4" s="41" t="s">
        <v>31</v>
      </c>
      <c r="AZ4" s="41" t="s">
        <v>18</v>
      </c>
      <c r="BA4" s="41" t="s">
        <v>23</v>
      </c>
      <c r="BB4" s="41" t="s">
        <v>24</v>
      </c>
      <c r="BC4" s="41" t="s">
        <v>51</v>
      </c>
      <c r="BD4" s="73"/>
      <c r="BF4" s="41" t="s">
        <v>15</v>
      </c>
      <c r="BG4" s="41" t="s">
        <v>19</v>
      </c>
      <c r="BH4" s="41" t="s">
        <v>25</v>
      </c>
      <c r="BI4" s="34" t="s">
        <v>31</v>
      </c>
      <c r="BJ4" s="34" t="s">
        <v>18</v>
      </c>
      <c r="BK4" s="34" t="s">
        <v>23</v>
      </c>
      <c r="BL4" s="34" t="s">
        <v>24</v>
      </c>
      <c r="BM4" s="34" t="s">
        <v>50</v>
      </c>
      <c r="BN4" s="34" t="s">
        <v>26</v>
      </c>
      <c r="BQ4" s="34" t="s">
        <v>15</v>
      </c>
      <c r="BR4" s="34" t="s">
        <v>22</v>
      </c>
      <c r="BS4" s="34" t="s">
        <v>25</v>
      </c>
      <c r="BT4" s="34" t="s">
        <v>31</v>
      </c>
      <c r="BU4" s="34" t="s">
        <v>18</v>
      </c>
      <c r="BV4" s="34" t="s">
        <v>23</v>
      </c>
      <c r="BW4" s="34" t="s">
        <v>24</v>
      </c>
      <c r="BX4" s="34" t="s">
        <v>47</v>
      </c>
      <c r="BY4" s="34" t="s">
        <v>26</v>
      </c>
    </row>
    <row r="5" spans="1:77" x14ac:dyDescent="0.3">
      <c r="A5" s="16" t="s">
        <v>5</v>
      </c>
      <c r="B5" s="18" t="str">
        <f>IF(Start!C5="","",Start!C5)</f>
        <v>m</v>
      </c>
      <c r="E5" s="19" t="s">
        <v>8</v>
      </c>
      <c r="G5" s="20">
        <f>IF(G3="","",IF(B6="","",(G3-B6)/365))</f>
        <v>55.906849315068492</v>
      </c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N5" s="57"/>
      <c r="AQ5" s="50"/>
      <c r="AR5" s="50"/>
      <c r="AT5" s="72">
        <f>AY5</f>
        <v>0</v>
      </c>
      <c r="AU5" s="41">
        <v>1</v>
      </c>
      <c r="AV5" s="74">
        <f>IF(A13="","",E13)</f>
        <v>76</v>
      </c>
      <c r="AW5" s="74">
        <f>IF(A13=0,0,A13)</f>
        <v>0</v>
      </c>
      <c r="AX5" s="41">
        <v>130</v>
      </c>
      <c r="AY5" s="74">
        <f t="shared" ref="AY5:AY11" si="0">IF(A13="",#N/A,A13)</f>
        <v>0</v>
      </c>
      <c r="AZ5" s="41">
        <f>AY5</f>
        <v>0</v>
      </c>
      <c r="BA5" s="41">
        <f>AZ5*AZ5</f>
        <v>0</v>
      </c>
      <c r="BB5" s="41">
        <f>BA5*AY5</f>
        <v>0</v>
      </c>
      <c r="BC5" s="41">
        <f>BB5*AZ5</f>
        <v>0</v>
      </c>
      <c r="BD5" s="73"/>
      <c r="BE5" s="41">
        <v>1</v>
      </c>
      <c r="BF5" s="41" t="e">
        <f>IF(G13="",#N/A,G13)</f>
        <v>#N/A</v>
      </c>
      <c r="BG5" s="71">
        <f>IF(A13="",#N/A,A13)</f>
        <v>0</v>
      </c>
      <c r="BH5" s="75">
        <f>$G$22+0.2</f>
        <v>0.2</v>
      </c>
      <c r="BI5" s="47">
        <f>BG5</f>
        <v>0</v>
      </c>
      <c r="BJ5" s="34">
        <f>BI5</f>
        <v>0</v>
      </c>
      <c r="BK5" s="34">
        <f>BJ5*BJ5</f>
        <v>0</v>
      </c>
      <c r="BL5" s="34">
        <f>BK5*BI5</f>
        <v>0</v>
      </c>
      <c r="BM5" s="34">
        <f>BL5*BJ5</f>
        <v>0</v>
      </c>
      <c r="BN5" s="69">
        <f>BH5+1.5</f>
        <v>1.7</v>
      </c>
      <c r="BP5" s="34">
        <v>1</v>
      </c>
      <c r="BQ5" s="34">
        <f>IF(A13="",#N/A,G13)</f>
        <v>0</v>
      </c>
      <c r="BR5" s="34">
        <f>IF(A13="",#N/A,E13)</f>
        <v>76</v>
      </c>
      <c r="BS5" s="34">
        <f>$G$22+0.2</f>
        <v>0.2</v>
      </c>
      <c r="BT5" s="34">
        <f>BR5</f>
        <v>76</v>
      </c>
      <c r="BU5" s="34">
        <f>BT5</f>
        <v>76</v>
      </c>
      <c r="BV5" s="34">
        <f>BU5*BU5</f>
        <v>5776</v>
      </c>
      <c r="BW5" s="34">
        <f>BV5*BT5</f>
        <v>438976</v>
      </c>
      <c r="BX5" s="34">
        <f>BW5*BU5</f>
        <v>33362176</v>
      </c>
      <c r="BY5" s="34">
        <f>BS5+1.5</f>
        <v>1.7</v>
      </c>
    </row>
    <row r="6" spans="1:77" x14ac:dyDescent="0.3">
      <c r="A6" s="16" t="s">
        <v>34</v>
      </c>
      <c r="B6" s="21">
        <f>IF(Start!C6="","",Start!C6)</f>
        <v>23133</v>
      </c>
      <c r="E6" s="22" t="s">
        <v>9</v>
      </c>
      <c r="G6" s="23">
        <f>IF(G5="","",(220-G5)*0.9)</f>
        <v>147.68383561643836</v>
      </c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N6" s="58"/>
      <c r="AQ6" s="51"/>
      <c r="AR6" s="51"/>
      <c r="AT6" s="72">
        <f t="shared" ref="AT6:AT11" si="1">AY6</f>
        <v>40</v>
      </c>
      <c r="AU6" s="41">
        <v>2</v>
      </c>
      <c r="AV6" s="74">
        <f t="shared" ref="AV6:AV11" si="2">IF(A14="",#N/A,E14)</f>
        <v>88</v>
      </c>
      <c r="AW6" s="74">
        <f>IF(A14="","",A14)</f>
        <v>40</v>
      </c>
      <c r="AX6" s="41">
        <v>130</v>
      </c>
      <c r="AY6" s="74">
        <f t="shared" si="0"/>
        <v>40</v>
      </c>
      <c r="AZ6" s="41">
        <f t="shared" ref="AZ6:AZ11" si="3">AY6</f>
        <v>40</v>
      </c>
      <c r="BA6" s="41">
        <f t="shared" ref="BA6:BA11" si="4">AZ6*AZ6</f>
        <v>1600</v>
      </c>
      <c r="BB6" s="41">
        <f t="shared" ref="BB6:BB11" si="5">BA6*AY6</f>
        <v>64000</v>
      </c>
      <c r="BC6" s="41">
        <f t="shared" ref="BC6:BC11" si="6">BB6*AZ6</f>
        <v>2560000</v>
      </c>
      <c r="BD6" s="73"/>
      <c r="BE6" s="41">
        <v>2</v>
      </c>
      <c r="BF6" s="41" t="e">
        <f t="shared" ref="BF6:BF11" si="7">IF(G14="",#N/A,G14)</f>
        <v>#N/A</v>
      </c>
      <c r="BG6" s="71">
        <f t="shared" ref="BG6:BG11" si="8">IF(A14="",#N/A,A14)</f>
        <v>40</v>
      </c>
      <c r="BH6" s="75">
        <f t="shared" ref="BH6:BH11" si="9">$G$22+0.2</f>
        <v>0.2</v>
      </c>
      <c r="BI6" s="47">
        <f t="shared" ref="BI6:BI11" si="10">BG6</f>
        <v>40</v>
      </c>
      <c r="BJ6" s="34">
        <f t="shared" ref="BJ6:BJ11" si="11">BI6</f>
        <v>40</v>
      </c>
      <c r="BK6" s="34">
        <f t="shared" ref="BK6:BK11" si="12">BJ6*BJ6</f>
        <v>1600</v>
      </c>
      <c r="BL6" s="34">
        <f t="shared" ref="BL6:BL11" si="13">BK6*BI6</f>
        <v>64000</v>
      </c>
      <c r="BM6" s="34">
        <f t="shared" ref="BM6:BM11" si="14">BL6*BJ6</f>
        <v>2560000</v>
      </c>
      <c r="BN6" s="69">
        <f t="shared" ref="BN6:BN11" si="15">BH6+1.5</f>
        <v>1.7</v>
      </c>
      <c r="BP6" s="34">
        <v>2</v>
      </c>
      <c r="BQ6" s="34">
        <f t="shared" ref="BQ6:BQ11" si="16">IF(A14="",#N/A,G14)</f>
        <v>0</v>
      </c>
      <c r="BR6" s="34">
        <f t="shared" ref="BR6:BR11" si="17">IF(A14="",#N/A,E14)</f>
        <v>88</v>
      </c>
      <c r="BS6" s="34">
        <f t="shared" ref="BS6:BS11" si="18">$G$22+0.2</f>
        <v>0.2</v>
      </c>
      <c r="BT6" s="34">
        <f t="shared" ref="BT6:BT11" si="19">BR6</f>
        <v>88</v>
      </c>
      <c r="BU6" s="34">
        <f t="shared" ref="BU6:BU11" si="20">BT6</f>
        <v>88</v>
      </c>
      <c r="BV6" s="34">
        <f t="shared" ref="BV6:BV11" si="21">BU6*BU6</f>
        <v>7744</v>
      </c>
      <c r="BW6" s="34">
        <f t="shared" ref="BW6:BW11" si="22">BV6*BT6</f>
        <v>681472</v>
      </c>
      <c r="BX6" s="34">
        <f t="shared" ref="BX6:BX11" si="23">BW6*BU6</f>
        <v>59969536</v>
      </c>
      <c r="BY6" s="34">
        <f t="shared" ref="BY6:BY11" si="24">BS6+1.5</f>
        <v>1.7</v>
      </c>
    </row>
    <row r="7" spans="1:77" x14ac:dyDescent="0.3">
      <c r="A7" s="16" t="s">
        <v>32</v>
      </c>
      <c r="B7" s="18" t="str">
        <f>IF(Start!C7="","",Start!C7)</f>
        <v/>
      </c>
      <c r="E7" s="16" t="s">
        <v>37</v>
      </c>
      <c r="G7" s="24">
        <f>IF(Start!C11="","",Start!C11)</f>
        <v>0</v>
      </c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N7" s="59"/>
      <c r="AQ7" s="52"/>
      <c r="AR7" s="52"/>
      <c r="AT7" s="72">
        <f t="shared" si="1"/>
        <v>80</v>
      </c>
      <c r="AU7" s="41">
        <v>3</v>
      </c>
      <c r="AV7" s="74">
        <f t="shared" si="2"/>
        <v>110</v>
      </c>
      <c r="AW7" s="74">
        <f>IF(A15="",#N/A,A15)</f>
        <v>80</v>
      </c>
      <c r="AX7" s="41">
        <v>130</v>
      </c>
      <c r="AY7" s="74">
        <f t="shared" si="0"/>
        <v>80</v>
      </c>
      <c r="AZ7" s="41">
        <f t="shared" si="3"/>
        <v>80</v>
      </c>
      <c r="BA7" s="41">
        <f t="shared" si="4"/>
        <v>6400</v>
      </c>
      <c r="BB7" s="41">
        <f t="shared" si="5"/>
        <v>512000</v>
      </c>
      <c r="BC7" s="41">
        <f t="shared" si="6"/>
        <v>40960000</v>
      </c>
      <c r="BD7" s="73"/>
      <c r="BE7" s="41">
        <v>3</v>
      </c>
      <c r="BF7" s="41" t="e">
        <f t="shared" si="7"/>
        <v>#N/A</v>
      </c>
      <c r="BG7" s="71">
        <f t="shared" si="8"/>
        <v>80</v>
      </c>
      <c r="BH7" s="75">
        <f t="shared" si="9"/>
        <v>0.2</v>
      </c>
      <c r="BI7" s="47">
        <f t="shared" si="10"/>
        <v>80</v>
      </c>
      <c r="BJ7" s="34">
        <f t="shared" si="11"/>
        <v>80</v>
      </c>
      <c r="BK7" s="34">
        <f t="shared" si="12"/>
        <v>6400</v>
      </c>
      <c r="BL7" s="34">
        <f t="shared" si="13"/>
        <v>512000</v>
      </c>
      <c r="BM7" s="34">
        <f t="shared" si="14"/>
        <v>40960000</v>
      </c>
      <c r="BN7" s="69">
        <f t="shared" si="15"/>
        <v>1.7</v>
      </c>
      <c r="BP7" s="34">
        <v>3</v>
      </c>
      <c r="BQ7" s="34">
        <f t="shared" si="16"/>
        <v>0</v>
      </c>
      <c r="BR7" s="34">
        <f t="shared" si="17"/>
        <v>110</v>
      </c>
      <c r="BS7" s="34">
        <f t="shared" si="18"/>
        <v>0.2</v>
      </c>
      <c r="BT7" s="34">
        <f t="shared" si="19"/>
        <v>110</v>
      </c>
      <c r="BU7" s="34">
        <f t="shared" si="20"/>
        <v>110</v>
      </c>
      <c r="BV7" s="34">
        <f t="shared" si="21"/>
        <v>12100</v>
      </c>
      <c r="BW7" s="34">
        <f t="shared" si="22"/>
        <v>1331000</v>
      </c>
      <c r="BX7" s="34">
        <f t="shared" si="23"/>
        <v>146410000</v>
      </c>
      <c r="BY7" s="34">
        <f t="shared" si="24"/>
        <v>1.7</v>
      </c>
    </row>
    <row r="8" spans="1:77" x14ac:dyDescent="0.3">
      <c r="A8" s="16" t="s">
        <v>6</v>
      </c>
      <c r="B8" s="25">
        <f>IF(Start!C8="","",Start!C8)</f>
        <v>157</v>
      </c>
      <c r="E8" s="16" t="s">
        <v>10</v>
      </c>
      <c r="G8" s="24">
        <f>IF(Start!C12="","",Start!C12)</f>
        <v>40</v>
      </c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N8" s="59"/>
      <c r="AQ8" s="52"/>
      <c r="AR8" s="52"/>
      <c r="AT8" s="72">
        <f t="shared" si="1"/>
        <v>120</v>
      </c>
      <c r="AU8" s="41">
        <v>4</v>
      </c>
      <c r="AV8" s="74">
        <f t="shared" si="2"/>
        <v>132</v>
      </c>
      <c r="AW8" s="74">
        <f>IF(A16="","",A16)</f>
        <v>120</v>
      </c>
      <c r="AX8" s="41">
        <v>130</v>
      </c>
      <c r="AY8" s="74">
        <f t="shared" si="0"/>
        <v>120</v>
      </c>
      <c r="AZ8" s="41">
        <f t="shared" si="3"/>
        <v>120</v>
      </c>
      <c r="BA8" s="41">
        <f t="shared" si="4"/>
        <v>14400</v>
      </c>
      <c r="BB8" s="41">
        <f t="shared" si="5"/>
        <v>1728000</v>
      </c>
      <c r="BC8" s="41">
        <f t="shared" si="6"/>
        <v>207360000</v>
      </c>
      <c r="BD8" s="73"/>
      <c r="BE8" s="41">
        <v>4</v>
      </c>
      <c r="BF8" s="41" t="e">
        <f t="shared" si="7"/>
        <v>#N/A</v>
      </c>
      <c r="BG8" s="71">
        <f t="shared" si="8"/>
        <v>120</v>
      </c>
      <c r="BH8" s="75">
        <f t="shared" si="9"/>
        <v>0.2</v>
      </c>
      <c r="BI8" s="47">
        <f t="shared" si="10"/>
        <v>120</v>
      </c>
      <c r="BJ8" s="34">
        <f t="shared" si="11"/>
        <v>120</v>
      </c>
      <c r="BK8" s="34">
        <f t="shared" si="12"/>
        <v>14400</v>
      </c>
      <c r="BL8" s="34">
        <f t="shared" si="13"/>
        <v>1728000</v>
      </c>
      <c r="BM8" s="34">
        <f t="shared" si="14"/>
        <v>207360000</v>
      </c>
      <c r="BN8" s="69">
        <f t="shared" si="15"/>
        <v>1.7</v>
      </c>
      <c r="BP8" s="34">
        <v>4</v>
      </c>
      <c r="BQ8" s="34">
        <f t="shared" si="16"/>
        <v>0</v>
      </c>
      <c r="BR8" s="34">
        <f t="shared" si="17"/>
        <v>132</v>
      </c>
      <c r="BS8" s="34">
        <f t="shared" si="18"/>
        <v>0.2</v>
      </c>
      <c r="BT8" s="34">
        <f t="shared" si="19"/>
        <v>132</v>
      </c>
      <c r="BU8" s="34">
        <f t="shared" si="20"/>
        <v>132</v>
      </c>
      <c r="BV8" s="34">
        <f t="shared" si="21"/>
        <v>17424</v>
      </c>
      <c r="BW8" s="34">
        <f t="shared" si="22"/>
        <v>2299968</v>
      </c>
      <c r="BX8" s="34">
        <f t="shared" si="23"/>
        <v>303595776</v>
      </c>
      <c r="BY8" s="34">
        <f t="shared" si="24"/>
        <v>1.7</v>
      </c>
    </row>
    <row r="9" spans="1:77" x14ac:dyDescent="0.3">
      <c r="A9" s="16" t="s">
        <v>7</v>
      </c>
      <c r="B9" s="26">
        <f>IF(Start!C9="","",Start!C9)</f>
        <v>83</v>
      </c>
      <c r="AT9" s="72" t="e">
        <f t="shared" si="1"/>
        <v>#N/A</v>
      </c>
      <c r="AU9" s="41">
        <v>5</v>
      </c>
      <c r="AV9" s="41" t="e">
        <f t="shared" si="2"/>
        <v>#N/A</v>
      </c>
      <c r="AW9" s="41" t="e">
        <f>IF(A17="",#N/A,A17)</f>
        <v>#N/A</v>
      </c>
      <c r="AX9" s="41" t="e">
        <f>IF(A17="",#N/A,130)</f>
        <v>#N/A</v>
      </c>
      <c r="AY9" s="74" t="e">
        <f t="shared" si="0"/>
        <v>#N/A</v>
      </c>
      <c r="AZ9" s="72" t="e">
        <f t="shared" si="3"/>
        <v>#N/A</v>
      </c>
      <c r="BA9" s="72" t="e">
        <f t="shared" si="4"/>
        <v>#N/A</v>
      </c>
      <c r="BB9" s="41" t="e">
        <f t="shared" si="5"/>
        <v>#N/A</v>
      </c>
      <c r="BC9" s="41" t="e">
        <f t="shared" si="6"/>
        <v>#N/A</v>
      </c>
      <c r="BD9" s="73"/>
      <c r="BE9" s="41">
        <v>5</v>
      </c>
      <c r="BF9" s="41" t="e">
        <f t="shared" si="7"/>
        <v>#N/A</v>
      </c>
      <c r="BG9" s="71" t="e">
        <f t="shared" si="8"/>
        <v>#N/A</v>
      </c>
      <c r="BH9" s="75">
        <f t="shared" si="9"/>
        <v>0.2</v>
      </c>
      <c r="BI9" s="47" t="e">
        <f t="shared" si="10"/>
        <v>#N/A</v>
      </c>
      <c r="BJ9" s="34" t="e">
        <f t="shared" si="11"/>
        <v>#N/A</v>
      </c>
      <c r="BK9" s="34" t="e">
        <f t="shared" si="12"/>
        <v>#N/A</v>
      </c>
      <c r="BL9" s="34" t="e">
        <f t="shared" si="13"/>
        <v>#N/A</v>
      </c>
      <c r="BM9" s="34" t="e">
        <f t="shared" si="14"/>
        <v>#N/A</v>
      </c>
      <c r="BN9" s="69">
        <f t="shared" si="15"/>
        <v>1.7</v>
      </c>
      <c r="BP9" s="34">
        <v>5</v>
      </c>
      <c r="BQ9" s="34" t="e">
        <f t="shared" si="16"/>
        <v>#N/A</v>
      </c>
      <c r="BR9" s="34" t="e">
        <f t="shared" si="17"/>
        <v>#N/A</v>
      </c>
      <c r="BS9" s="34">
        <f t="shared" si="18"/>
        <v>0.2</v>
      </c>
      <c r="BT9" s="34" t="e">
        <f t="shared" si="19"/>
        <v>#N/A</v>
      </c>
      <c r="BU9" s="34" t="e">
        <f t="shared" si="20"/>
        <v>#N/A</v>
      </c>
      <c r="BV9" s="34" t="e">
        <f t="shared" si="21"/>
        <v>#N/A</v>
      </c>
      <c r="BW9" s="34" t="e">
        <f t="shared" si="22"/>
        <v>#N/A</v>
      </c>
      <c r="BX9" s="34" t="e">
        <f t="shared" si="23"/>
        <v>#N/A</v>
      </c>
      <c r="BY9" s="34">
        <f t="shared" si="24"/>
        <v>1.7</v>
      </c>
    </row>
    <row r="10" spans="1:77" x14ac:dyDescent="0.3">
      <c r="AT10" s="72" t="e">
        <f t="shared" si="1"/>
        <v>#N/A</v>
      </c>
      <c r="AU10" s="41">
        <v>6</v>
      </c>
      <c r="AV10" s="41" t="e">
        <f t="shared" si="2"/>
        <v>#N/A</v>
      </c>
      <c r="AW10" s="41" t="e">
        <f>IF(A18="",#N/A,A18)</f>
        <v>#N/A</v>
      </c>
      <c r="AX10" s="41" t="e">
        <f>IF(A18="",#N/A,130)</f>
        <v>#N/A</v>
      </c>
      <c r="AY10" s="74" t="e">
        <f t="shared" si="0"/>
        <v>#N/A</v>
      </c>
      <c r="AZ10" s="72" t="e">
        <f t="shared" si="3"/>
        <v>#N/A</v>
      </c>
      <c r="BA10" s="72" t="e">
        <f t="shared" si="4"/>
        <v>#N/A</v>
      </c>
      <c r="BB10" s="41" t="e">
        <f t="shared" si="5"/>
        <v>#N/A</v>
      </c>
      <c r="BC10" s="41" t="e">
        <f t="shared" si="6"/>
        <v>#N/A</v>
      </c>
      <c r="BE10" s="41">
        <v>6</v>
      </c>
      <c r="BF10" s="41" t="e">
        <f t="shared" si="7"/>
        <v>#N/A</v>
      </c>
      <c r="BG10" s="71" t="e">
        <f t="shared" si="8"/>
        <v>#N/A</v>
      </c>
      <c r="BH10" s="75">
        <f t="shared" si="9"/>
        <v>0.2</v>
      </c>
      <c r="BI10" s="47" t="e">
        <f t="shared" si="10"/>
        <v>#N/A</v>
      </c>
      <c r="BJ10" s="34" t="e">
        <f t="shared" si="11"/>
        <v>#N/A</v>
      </c>
      <c r="BK10" s="34" t="e">
        <f t="shared" si="12"/>
        <v>#N/A</v>
      </c>
      <c r="BL10" s="34" t="e">
        <f t="shared" si="13"/>
        <v>#N/A</v>
      </c>
      <c r="BM10" s="34" t="e">
        <f t="shared" si="14"/>
        <v>#N/A</v>
      </c>
      <c r="BN10" s="69">
        <f t="shared" si="15"/>
        <v>1.7</v>
      </c>
      <c r="BP10" s="34">
        <v>6</v>
      </c>
      <c r="BQ10" s="34" t="e">
        <f t="shared" si="16"/>
        <v>#N/A</v>
      </c>
      <c r="BR10" s="34" t="e">
        <f t="shared" si="17"/>
        <v>#N/A</v>
      </c>
      <c r="BS10" s="34">
        <f t="shared" si="18"/>
        <v>0.2</v>
      </c>
      <c r="BT10" s="34" t="e">
        <f t="shared" si="19"/>
        <v>#N/A</v>
      </c>
      <c r="BU10" s="34" t="e">
        <f t="shared" si="20"/>
        <v>#N/A</v>
      </c>
      <c r="BV10" s="34" t="e">
        <f t="shared" si="21"/>
        <v>#N/A</v>
      </c>
      <c r="BW10" s="34" t="e">
        <f t="shared" si="22"/>
        <v>#N/A</v>
      </c>
      <c r="BX10" s="34" t="e">
        <f t="shared" si="23"/>
        <v>#N/A</v>
      </c>
      <c r="BY10" s="34">
        <f t="shared" si="24"/>
        <v>1.7</v>
      </c>
    </row>
    <row r="11" spans="1:77" x14ac:dyDescent="0.3">
      <c r="AM11" s="34"/>
      <c r="AT11" s="72" t="e">
        <f t="shared" si="1"/>
        <v>#N/A</v>
      </c>
      <c r="AU11" s="41">
        <v>7</v>
      </c>
      <c r="AV11" s="41" t="e">
        <f t="shared" si="2"/>
        <v>#N/A</v>
      </c>
      <c r="AW11" s="41" t="e">
        <f>IF(A19="",#N/A,A19)</f>
        <v>#N/A</v>
      </c>
      <c r="AX11" s="41" t="e">
        <f>IF(A19="",#N/A,130)</f>
        <v>#N/A</v>
      </c>
      <c r="AY11" s="74" t="e">
        <f t="shared" si="0"/>
        <v>#N/A</v>
      </c>
      <c r="AZ11" s="72" t="e">
        <f t="shared" si="3"/>
        <v>#N/A</v>
      </c>
      <c r="BA11" s="72" t="e">
        <f t="shared" si="4"/>
        <v>#N/A</v>
      </c>
      <c r="BB11" s="41" t="e">
        <f t="shared" si="5"/>
        <v>#N/A</v>
      </c>
      <c r="BC11" s="41" t="e">
        <f t="shared" si="6"/>
        <v>#N/A</v>
      </c>
      <c r="BE11" s="41">
        <v>7</v>
      </c>
      <c r="BF11" s="41" t="e">
        <f t="shared" si="7"/>
        <v>#N/A</v>
      </c>
      <c r="BG11" s="71" t="e">
        <f t="shared" si="8"/>
        <v>#N/A</v>
      </c>
      <c r="BH11" s="75">
        <f t="shared" si="9"/>
        <v>0.2</v>
      </c>
      <c r="BI11" s="47" t="e">
        <f t="shared" si="10"/>
        <v>#N/A</v>
      </c>
      <c r="BJ11" s="34" t="e">
        <f t="shared" si="11"/>
        <v>#N/A</v>
      </c>
      <c r="BK11" s="34" t="e">
        <f t="shared" si="12"/>
        <v>#N/A</v>
      </c>
      <c r="BL11" s="34" t="e">
        <f t="shared" si="13"/>
        <v>#N/A</v>
      </c>
      <c r="BM11" s="34" t="e">
        <f t="shared" si="14"/>
        <v>#N/A</v>
      </c>
      <c r="BN11" s="69">
        <f t="shared" si="15"/>
        <v>1.7</v>
      </c>
      <c r="BP11" s="34">
        <v>7</v>
      </c>
      <c r="BQ11" s="34" t="e">
        <f t="shared" si="16"/>
        <v>#N/A</v>
      </c>
      <c r="BR11" s="34" t="e">
        <f t="shared" si="17"/>
        <v>#N/A</v>
      </c>
      <c r="BS11" s="34">
        <f t="shared" si="18"/>
        <v>0.2</v>
      </c>
      <c r="BT11" s="34" t="e">
        <f t="shared" si="19"/>
        <v>#N/A</v>
      </c>
      <c r="BU11" s="34" t="e">
        <f t="shared" si="20"/>
        <v>#N/A</v>
      </c>
      <c r="BV11" s="34" t="e">
        <f t="shared" si="21"/>
        <v>#N/A</v>
      </c>
      <c r="BW11" s="34" t="e">
        <f t="shared" si="22"/>
        <v>#N/A</v>
      </c>
      <c r="BX11" s="34" t="e">
        <f t="shared" si="23"/>
        <v>#N/A</v>
      </c>
      <c r="BY11" s="34">
        <f t="shared" si="24"/>
        <v>1.7</v>
      </c>
    </row>
    <row r="12" spans="1:77" x14ac:dyDescent="0.3">
      <c r="A12" s="16" t="s">
        <v>43</v>
      </c>
      <c r="B12" s="27" t="s">
        <v>11</v>
      </c>
      <c r="C12" s="27" t="s">
        <v>12</v>
      </c>
      <c r="D12" s="27" t="s">
        <v>13</v>
      </c>
      <c r="E12" s="27" t="s">
        <v>14</v>
      </c>
      <c r="F12" s="27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34"/>
      <c r="AZ12" s="76"/>
    </row>
    <row r="13" spans="1:77" x14ac:dyDescent="0.3">
      <c r="A13" s="42">
        <f>G7</f>
        <v>0</v>
      </c>
      <c r="B13" s="29">
        <f>A96</f>
        <v>0.125</v>
      </c>
      <c r="C13" s="30">
        <f>C96</f>
        <v>120</v>
      </c>
      <c r="D13" s="30">
        <f>D96</f>
        <v>70</v>
      </c>
      <c r="E13" s="31">
        <f>B96</f>
        <v>76</v>
      </c>
      <c r="F13" s="32">
        <f t="shared" ref="F13:F18" si="25">IF(C13="",#N/A,C13-D13)</f>
        <v>50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47">
        <f>A13+80</f>
        <v>80</v>
      </c>
      <c r="AU13" s="41">
        <v>3</v>
      </c>
      <c r="AV13" s="77"/>
      <c r="AW13" s="77"/>
      <c r="AX13" s="77">
        <f t="array" ref="AX13:AZ13">LINEST(AV5:AV7,AZ5:BA7)</f>
        <v>3.1250000000000006E-3</v>
      </c>
      <c r="AY13" s="77">
        <v>0.17499999999999988</v>
      </c>
      <c r="AZ13" s="77">
        <v>76</v>
      </c>
      <c r="BE13" s="41">
        <v>3</v>
      </c>
      <c r="BH13" s="41" t="e">
        <f t="array" ref="BH13:BJ13">LINEST(BF5:BF7,BJ5:BK7)</f>
        <v>#VALUE!</v>
      </c>
      <c r="BI13" s="34" t="e">
        <v>#VALUE!</v>
      </c>
      <c r="BJ13" s="34" t="e">
        <v>#VALUE!</v>
      </c>
      <c r="BP13" s="34">
        <v>3</v>
      </c>
      <c r="BS13" s="34">
        <f t="array" ref="BS13:BU13">LINEST(BQ5:BQ7,BU5:BV7)</f>
        <v>0</v>
      </c>
      <c r="BT13" s="34">
        <v>0</v>
      </c>
      <c r="BU13" s="34">
        <v>0</v>
      </c>
    </row>
    <row r="14" spans="1:77" x14ac:dyDescent="0.3">
      <c r="A14" s="42">
        <f t="shared" ref="A14:A21" si="26">IF(B14="","",IF(OR(B14="Ruhe 3:00",B14="Ruhe 6:00"),"",A13+$G$8))</f>
        <v>40</v>
      </c>
      <c r="B14" s="29">
        <f>A97</f>
        <v>0.25</v>
      </c>
      <c r="C14" s="30">
        <f>C97</f>
        <v>130</v>
      </c>
      <c r="D14" s="30">
        <f>D97</f>
        <v>75</v>
      </c>
      <c r="E14" s="31">
        <f>B97</f>
        <v>88</v>
      </c>
      <c r="F14" s="32">
        <f t="shared" si="25"/>
        <v>55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47">
        <f t="shared" ref="AM14:AM21" si="27">A14+80</f>
        <v>120</v>
      </c>
      <c r="AU14" s="41">
        <v>4</v>
      </c>
      <c r="AV14" s="77"/>
      <c r="AW14" s="77">
        <f t="array" ref="AW14:AZ14">LINEST(AV5:AV8,AZ5:BB8)</f>
        <v>-2.6041666666666526E-5</v>
      </c>
      <c r="AX14" s="77">
        <v>6.2499999999999726E-3</v>
      </c>
      <c r="AY14" s="77">
        <v>9.1666666666667951E-2</v>
      </c>
      <c r="AZ14" s="77">
        <v>76</v>
      </c>
      <c r="BC14" s="41">
        <v>130</v>
      </c>
      <c r="BE14" s="41">
        <v>4</v>
      </c>
      <c r="BG14" s="41" t="e">
        <f t="array" ref="BG14:BJ14">LINEST(BF5:BF8,BJ5:BL8)</f>
        <v>#VALUE!</v>
      </c>
      <c r="BH14" s="41" t="e">
        <v>#VALUE!</v>
      </c>
      <c r="BI14" s="34" t="e">
        <v>#VALUE!</v>
      </c>
      <c r="BJ14" s="34" t="e">
        <v>#VALUE!</v>
      </c>
      <c r="BM14" s="69" t="str">
        <f>IF(G22=0,"",BH5)</f>
        <v/>
      </c>
      <c r="BP14" s="34">
        <v>4</v>
      </c>
      <c r="BR14" s="34">
        <f t="array" ref="BR14:BU14">LINEST(BQ5:BQ8,BU5:BW8)</f>
        <v>0</v>
      </c>
      <c r="BS14" s="34">
        <v>0</v>
      </c>
      <c r="BT14" s="34">
        <v>0</v>
      </c>
      <c r="BU14" s="34">
        <v>0</v>
      </c>
      <c r="BX14" s="34" t="str">
        <f>IF(G22=0,"",BS5)</f>
        <v/>
      </c>
    </row>
    <row r="15" spans="1:77" x14ac:dyDescent="0.3">
      <c r="A15" s="42">
        <f t="shared" si="26"/>
        <v>80</v>
      </c>
      <c r="B15" s="29">
        <f>IF(B98&gt;0,A98,IF(B14="Ruhe 3:00","Ruhe 6:00",IF(B14="Ruhe 6:00","",IF(B14="","","Ruhe 3:00"))))</f>
        <v>0.375</v>
      </c>
      <c r="C15" s="30">
        <f t="shared" ref="C15:C18" si="28">IF(B15="Ruhe 3:00",$C$103,IF(B15="Ruhe 6:00",$C$104,IF(B15="",#N/A,C98)))</f>
        <v>145</v>
      </c>
      <c r="D15" s="30">
        <f t="shared" ref="D15:D21" si="29">IF(B15="Ruhe 3:00",$D$103,IF(B15="Ruhe 6:00",$D$104,IF(B15="","",D98)))</f>
        <v>70</v>
      </c>
      <c r="E15" s="31">
        <f t="shared" ref="E15" si="30">IF(B15="Ruhe 3:00",$B$103,IF(B15="Ruhe 6:00",$B$104,IF(B15="","",B98)))</f>
        <v>110</v>
      </c>
      <c r="F15" s="32">
        <f t="shared" si="25"/>
        <v>75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47">
        <f t="shared" si="27"/>
        <v>160</v>
      </c>
      <c r="AU15" s="41">
        <v>5</v>
      </c>
      <c r="AV15" s="77" t="e">
        <f t="array" ref="AV15:AZ15">LINEST(AV5:AV9,AZ5:BC9)</f>
        <v>#VALUE!</v>
      </c>
      <c r="AW15" s="77" t="e">
        <v>#VALUE!</v>
      </c>
      <c r="AX15" s="77" t="e">
        <v>#VALUE!</v>
      </c>
      <c r="AY15" s="77" t="e">
        <v>#VALUE!</v>
      </c>
      <c r="AZ15" s="77" t="e">
        <v>#VALUE!</v>
      </c>
      <c r="BE15" s="41">
        <v>5</v>
      </c>
      <c r="BF15" s="41" t="e">
        <f t="array" ref="BF15:BJ15">LINEST(BF5:BF9,BJ5:BM9)</f>
        <v>#VALUE!</v>
      </c>
      <c r="BG15" s="41" t="e">
        <v>#VALUE!</v>
      </c>
      <c r="BH15" s="41" t="e">
        <v>#VALUE!</v>
      </c>
      <c r="BI15" s="34" t="e">
        <v>#VALUE!</v>
      </c>
      <c r="BJ15" s="34" t="e">
        <v>#VALUE!</v>
      </c>
      <c r="BM15" s="69" t="e">
        <f>BM14+1.5</f>
        <v>#VALUE!</v>
      </c>
      <c r="BP15" s="34">
        <v>5</v>
      </c>
      <c r="BQ15" s="34" t="e">
        <f t="array" ref="BQ15:BU15">LINEST(BQ5:BQ9,BU5:BX9)</f>
        <v>#VALUE!</v>
      </c>
      <c r="BR15" s="34" t="e">
        <v>#VALUE!</v>
      </c>
      <c r="BS15" s="34" t="e">
        <v>#VALUE!</v>
      </c>
      <c r="BT15" s="34" t="e">
        <v>#VALUE!</v>
      </c>
      <c r="BU15" s="34" t="e">
        <v>#VALUE!</v>
      </c>
      <c r="BX15" s="34" t="e">
        <f>BX14+1.5</f>
        <v>#VALUE!</v>
      </c>
    </row>
    <row r="16" spans="1:77" x14ac:dyDescent="0.3">
      <c r="A16" s="42">
        <f t="shared" si="26"/>
        <v>120</v>
      </c>
      <c r="B16" s="29">
        <f>IF(B99="",IF(B15="Ruhe 3:00","Ruhe 6:00",IF(B15="Ruhe 6:00","",IF(B15="","","Ruhe 3:00"))),A99)</f>
        <v>0.5</v>
      </c>
      <c r="C16" s="30">
        <f t="shared" si="28"/>
        <v>160</v>
      </c>
      <c r="D16" s="30">
        <f t="shared" si="29"/>
        <v>75</v>
      </c>
      <c r="E16" s="31">
        <f t="shared" ref="E16:E21" si="31">IF(B16="Ruhe 3:00",$B$103,IF(B16="Ruhe 6:00",$B$104,IF(B16="",#N/A,B99)))</f>
        <v>132</v>
      </c>
      <c r="F16" s="32">
        <f t="shared" si="25"/>
        <v>85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47">
        <f t="shared" si="27"/>
        <v>200</v>
      </c>
      <c r="AU16" s="41">
        <v>6</v>
      </c>
      <c r="AV16" s="77" t="e">
        <f t="array" ref="AV16:AZ16">LINEST(AV5:AV10,AZ5:BC10)</f>
        <v>#VALUE!</v>
      </c>
      <c r="AW16" s="77" t="e">
        <v>#VALUE!</v>
      </c>
      <c r="AX16" s="77" t="e">
        <v>#VALUE!</v>
      </c>
      <c r="AY16" s="77" t="e">
        <v>#VALUE!</v>
      </c>
      <c r="AZ16" s="77" t="e">
        <v>#VALUE!</v>
      </c>
      <c r="BE16" s="41">
        <v>6</v>
      </c>
      <c r="BF16" s="41" t="e">
        <f t="array" ref="BF16:BJ16">LINEST(BF5:BF10,BJ5:BM10)</f>
        <v>#VALUE!</v>
      </c>
      <c r="BG16" s="41" t="e">
        <v>#VALUE!</v>
      </c>
      <c r="BH16" s="41" t="e">
        <v>#VALUE!</v>
      </c>
      <c r="BI16" s="34" t="e">
        <v>#VALUE!</v>
      </c>
      <c r="BJ16" s="34" t="e">
        <v>#VALUE!</v>
      </c>
      <c r="BP16" s="34">
        <v>6</v>
      </c>
      <c r="BQ16" s="34" t="e">
        <f t="array" ref="BQ16:BU16">LINEST(BQ5:BQ10,BU5:BX10)</f>
        <v>#VALUE!</v>
      </c>
      <c r="BR16" s="34" t="e">
        <v>#VALUE!</v>
      </c>
      <c r="BS16" s="34" t="e">
        <v>#VALUE!</v>
      </c>
      <c r="BT16" s="34" t="e">
        <v>#VALUE!</v>
      </c>
      <c r="BU16" s="34" t="e">
        <v>#VALUE!</v>
      </c>
    </row>
    <row r="17" spans="1:76" x14ac:dyDescent="0.3">
      <c r="A17" s="42" t="str">
        <f t="shared" si="26"/>
        <v/>
      </c>
      <c r="B17" s="29" t="str">
        <f>IF(B100="",IF(B16="Ruhe 3:00","Ruhe 6:00",IF(B16="Ruhe 6:00","",IF(B16="","","Ruhe 3:00"))),A100)</f>
        <v>Ruhe 3:00</v>
      </c>
      <c r="C17" s="30">
        <f t="shared" si="28"/>
        <v>130</v>
      </c>
      <c r="D17" s="30">
        <f t="shared" si="29"/>
        <v>75</v>
      </c>
      <c r="E17" s="31">
        <f t="shared" si="31"/>
        <v>124</v>
      </c>
      <c r="F17" s="32">
        <f t="shared" si="25"/>
        <v>55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47" t="e">
        <f t="shared" si="27"/>
        <v>#VALUE!</v>
      </c>
      <c r="AU17" s="41">
        <v>7</v>
      </c>
      <c r="AV17" s="77" t="e">
        <f t="array" ref="AV17:AZ17">LINEST(AV5:AV11,AZ5:BC11)</f>
        <v>#VALUE!</v>
      </c>
      <c r="AW17" s="77" t="e">
        <v>#VALUE!</v>
      </c>
      <c r="AX17" s="77" t="e">
        <v>#VALUE!</v>
      </c>
      <c r="AY17" s="77" t="e">
        <v>#VALUE!</v>
      </c>
      <c r="AZ17" s="77" t="e">
        <v>#VALUE!</v>
      </c>
      <c r="BC17" s="78">
        <f>VLOOKUP(BC14,AV21:BB140,2,2)</f>
        <v>114</v>
      </c>
      <c r="BE17" s="41">
        <v>7</v>
      </c>
      <c r="BF17" s="41" t="e">
        <f t="array" ref="BF17:BJ17">LINEST(BF5:BF11,BJ5:BM11)</f>
        <v>#VALUE!</v>
      </c>
      <c r="BG17" s="41" t="e">
        <v>#VALUE!</v>
      </c>
      <c r="BH17" s="41" t="e">
        <v>#VALUE!</v>
      </c>
      <c r="BI17" s="34" t="e">
        <v>#VALUE!</v>
      </c>
      <c r="BJ17" s="34" t="e">
        <v>#VALUE!</v>
      </c>
      <c r="BM17" s="34" t="str">
        <f>IF(BM14="","",VLOOKUP(BM14,BF21:BL140,2,2))</f>
        <v/>
      </c>
      <c r="BP17" s="34">
        <v>7</v>
      </c>
      <c r="BQ17" s="34" t="e">
        <f t="array" ref="BQ17:BU17">LINEST(BQ5:BQ11,BU5:BX11)</f>
        <v>#VALUE!</v>
      </c>
      <c r="BR17" s="34" t="e">
        <v>#VALUE!</v>
      </c>
      <c r="BS17" s="34" t="e">
        <v>#VALUE!</v>
      </c>
      <c r="BT17" s="34" t="e">
        <v>#VALUE!</v>
      </c>
      <c r="BU17" s="34" t="e">
        <v>#VALUE!</v>
      </c>
      <c r="BX17" s="34" t="str">
        <f>IF(BX14="","",VLOOKUP(BX14,BQ21:BW140,2,2))</f>
        <v/>
      </c>
    </row>
    <row r="18" spans="1:76" x14ac:dyDescent="0.3">
      <c r="A18" s="42" t="str">
        <f t="shared" si="26"/>
        <v/>
      </c>
      <c r="B18" s="29" t="str">
        <f>IF(B101="",IF(B17="Ruhe 3:00","Ruhe 6:00",IF(B17="Ruhe 6:00","",IF(B17="","","Ruhe 3:00"))),A101)</f>
        <v>Ruhe 6:00</v>
      </c>
      <c r="C18" s="30">
        <f t="shared" si="28"/>
        <v>120</v>
      </c>
      <c r="D18" s="30">
        <f t="shared" si="29"/>
        <v>70</v>
      </c>
      <c r="E18" s="31">
        <f t="shared" si="31"/>
        <v>100</v>
      </c>
      <c r="F18" s="32">
        <f t="shared" si="25"/>
        <v>50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47" t="e">
        <f t="shared" si="27"/>
        <v>#VALUE!</v>
      </c>
      <c r="AV18" s="77"/>
      <c r="AW18" s="77"/>
      <c r="AX18" s="77"/>
      <c r="BM18" s="34" t="str">
        <f>IF(BM14="","",VLOOKUP(BM15,BF21:BL140,2,2))</f>
        <v/>
      </c>
      <c r="BX18" s="34" t="str">
        <f>IF(BX14="","",VLOOKUP(BX15,BQ21:BW140,2,2))</f>
        <v/>
      </c>
    </row>
    <row r="19" spans="1:76" x14ac:dyDescent="0.3">
      <c r="A19" s="42" t="str">
        <f t="shared" si="26"/>
        <v/>
      </c>
      <c r="B19" s="29" t="str">
        <f>IF(B102="",IF(B18="Ruhe 3:00","Ruhe 6:00",IF(B18="Ruhe 6:00","",IF(B18="","","Ruhe 3:00"))),A102)</f>
        <v/>
      </c>
      <c r="C19" s="30" t="e">
        <f>IF(B19="Ruhe 3:00",$C$103,IF(B19="Ruhe 6:00",$C$104,IF(B19="",#N/A,C102)))</f>
        <v>#N/A</v>
      </c>
      <c r="D19" s="30" t="str">
        <f t="shared" si="29"/>
        <v/>
      </c>
      <c r="E19" s="31" t="e">
        <f t="shared" si="31"/>
        <v>#N/A</v>
      </c>
      <c r="F19" s="32" t="e">
        <f>IF(C19="",#N/A,C19-D19)</f>
        <v>#N/A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47" t="e">
        <f t="shared" si="27"/>
        <v>#VALUE!</v>
      </c>
      <c r="AV19" s="41">
        <f>VLOOKUP($A$23,$AU$13:$AZ$17,2)</f>
        <v>0</v>
      </c>
      <c r="AW19" s="41">
        <f>VLOOKUP($A$23,$AU$13:$AZ$17,3)</f>
        <v>-2.6041666666666526E-5</v>
      </c>
      <c r="AX19" s="41">
        <f>VLOOKUP($A$23,$AU$13:$AZ$17,4)</f>
        <v>6.2499999999999726E-3</v>
      </c>
      <c r="AY19" s="41">
        <f>VLOOKUP($A$23,$AU$13:$AZ$17,5)</f>
        <v>9.1666666666667951E-2</v>
      </c>
      <c r="AZ19" s="41">
        <f>VLOOKUP($A$23,$AU$13:$AZ$17,6)</f>
        <v>76</v>
      </c>
      <c r="BF19" s="79">
        <f>VLOOKUP($A$23,$BE$13:$BJ$17,2)</f>
        <v>0</v>
      </c>
      <c r="BG19" s="79" t="e">
        <f>VLOOKUP($A$23,$BE$13:$BJ$17,3)</f>
        <v>#VALUE!</v>
      </c>
      <c r="BH19" s="79" t="e">
        <f>VLOOKUP($A$23,$BE$13:$BJ$17,4)</f>
        <v>#VALUE!</v>
      </c>
      <c r="BI19" s="70" t="e">
        <f>VLOOKUP($A$23,$BE$13:$BJ$17,5)</f>
        <v>#VALUE!</v>
      </c>
      <c r="BJ19" s="70" t="e">
        <f>VLOOKUP($A$23,$BE$13:$BJ$17,6)</f>
        <v>#VALUE!</v>
      </c>
      <c r="BQ19" s="34">
        <f>VLOOKUP($A$23,$BP$13:$BU$17,2)</f>
        <v>0</v>
      </c>
      <c r="BR19" s="34">
        <f>VLOOKUP($A$23,$BP$13:$BU$17,3)</f>
        <v>0</v>
      </c>
      <c r="BS19" s="34">
        <f>VLOOKUP($A$23,$BP$13:$BU$17,4)</f>
        <v>0</v>
      </c>
      <c r="BT19" s="34">
        <f>VLOOKUP($A$23,$BP$13:$BU$17,5)</f>
        <v>0</v>
      </c>
      <c r="BU19" s="34">
        <f>VLOOKUP($A$23,$BP$13:$BU$17,6)</f>
        <v>0</v>
      </c>
    </row>
    <row r="20" spans="1:76" x14ac:dyDescent="0.3">
      <c r="A20" s="42" t="str">
        <f t="shared" si="26"/>
        <v/>
      </c>
      <c r="B20" s="29" t="str">
        <f>IF(B19="","",IF(B19="Ruhe 3:00","Ruhe 6:00",IF(B19="Ruhe 6:00","","Ruhe 3:00")))</f>
        <v/>
      </c>
      <c r="C20" s="30" t="e">
        <f t="shared" ref="C20" si="32">IF(B20="Ruhe 3:00",$C$103,IF(B20="Ruhe 6:00",$C$104,IF(B20="",#N/A,C103)))</f>
        <v>#N/A</v>
      </c>
      <c r="D20" s="30" t="str">
        <f t="shared" si="29"/>
        <v/>
      </c>
      <c r="E20" s="31" t="e">
        <f t="shared" si="31"/>
        <v>#N/A</v>
      </c>
      <c r="F20" s="27" t="e">
        <f t="shared" ref="F20:F21" si="33">IF(C20="",#N/A,C20-D20)</f>
        <v>#N/A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47" t="e">
        <f t="shared" si="27"/>
        <v>#VALUE!</v>
      </c>
    </row>
    <row r="21" spans="1:76" x14ac:dyDescent="0.3">
      <c r="A21" s="47" t="str">
        <f t="shared" si="26"/>
        <v/>
      </c>
      <c r="B21" s="29" t="str">
        <f>IF(B20="","",IF(B20="Ruhe 3:00","Ruhe 6:00",IF(B20="Ruhe 6:00","","Ruhe 3:00")))</f>
        <v/>
      </c>
      <c r="C21" s="30" t="e">
        <f t="shared" ref="C21" si="34">IF(B21="Ruhe 3:00",$C$103,IF(B21="Ruhe 6:00",$C$104,IF(B21="",#N/A,C104)))</f>
        <v>#N/A</v>
      </c>
      <c r="D21" s="30" t="str">
        <f t="shared" si="29"/>
        <v/>
      </c>
      <c r="E21" s="31" t="e">
        <f t="shared" si="31"/>
        <v>#N/A</v>
      </c>
      <c r="F21" s="53" t="e">
        <f t="shared" si="33"/>
        <v>#N/A</v>
      </c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47" t="e">
        <f t="shared" si="27"/>
        <v>#VALUE!</v>
      </c>
      <c r="AV21" s="80">
        <f>AX21+AY21+AZ21+BA21+BB21</f>
        <v>88.000000000000014</v>
      </c>
      <c r="AW21" s="71">
        <f>A14</f>
        <v>40</v>
      </c>
      <c r="AX21" s="41">
        <f>AW21*AW21*AW21*AW21*$AV$19</f>
        <v>0</v>
      </c>
      <c r="AY21" s="41">
        <f>AW21*AW21*AW21*$AW$19</f>
        <v>-1.6666666666666576</v>
      </c>
      <c r="AZ21" s="41">
        <f>AW21*AW21*$AX$19</f>
        <v>9.9999999999999556</v>
      </c>
      <c r="BA21" s="41">
        <f>AW21*$AY$19</f>
        <v>3.666666666666718</v>
      </c>
      <c r="BB21" s="41">
        <f>$AZ$19</f>
        <v>76</v>
      </c>
      <c r="BF21" s="80" t="e">
        <f>BH21+BI21+BJ21+BK21+BL21-0.01</f>
        <v>#VALUE!</v>
      </c>
      <c r="BG21" s="71">
        <f>IF(G13+0.2&lt;G14,A13,A14)</f>
        <v>40</v>
      </c>
      <c r="BH21" s="41">
        <f>BG21*BG21*BG21*BG21*$BF$19</f>
        <v>0</v>
      </c>
      <c r="BI21" s="34" t="e">
        <f>BG21*BG21*BG21*$BG$19</f>
        <v>#VALUE!</v>
      </c>
      <c r="BJ21" s="34" t="e">
        <f>BG21*BG21*$BH$19</f>
        <v>#VALUE!</v>
      </c>
      <c r="BK21" s="34" t="e">
        <f>BG21*$BI$19</f>
        <v>#VALUE!</v>
      </c>
      <c r="BL21" s="34" t="e">
        <f>$BJ$19</f>
        <v>#VALUE!</v>
      </c>
      <c r="BQ21" s="34">
        <f>BS21+BT21+BU21+BV21+BW21-0.1</f>
        <v>-0.1</v>
      </c>
      <c r="BR21" s="34">
        <f>IF(G13+0.2&lt;G14,E13,E14)</f>
        <v>88</v>
      </c>
      <c r="BS21" s="34">
        <f>BR21*BR21*BR21*BR21*$BQ$19</f>
        <v>0</v>
      </c>
      <c r="BT21" s="34">
        <f>BR21*BR21*BR21*$BR$19</f>
        <v>0</v>
      </c>
      <c r="BU21" s="34">
        <f>BR21*BR21*$BS$19</f>
        <v>0</v>
      </c>
      <c r="BV21" s="34">
        <f>BR21*$BT$19</f>
        <v>0</v>
      </c>
      <c r="BW21" s="34">
        <f>$BU$19</f>
        <v>0</v>
      </c>
    </row>
    <row r="22" spans="1:76" x14ac:dyDescent="0.3">
      <c r="A22" s="34"/>
      <c r="B22" s="34"/>
      <c r="C22" s="34"/>
      <c r="D22" s="35" t="s">
        <v>16</v>
      </c>
      <c r="E22" s="34"/>
      <c r="F22" s="34"/>
      <c r="G22" s="15">
        <f>MIN(G13:G19)</f>
        <v>0</v>
      </c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34"/>
      <c r="AV22" s="80">
        <f t="shared" ref="AV22:AV139" si="35">AX22+AY22+AZ22+BA22+BB22</f>
        <v>88.945625000000021</v>
      </c>
      <c r="AW22" s="71">
        <f>AW21+2</f>
        <v>42</v>
      </c>
      <c r="AX22" s="41">
        <f t="shared" ref="AX22:AX139" si="36">AW22*AW22*AW22*AW22*$AV$19</f>
        <v>0</v>
      </c>
      <c r="AY22" s="41">
        <f t="shared" ref="AY22:AY139" si="37">AW22*AW22*AW22*$AW$19</f>
        <v>-1.9293749999999896</v>
      </c>
      <c r="AZ22" s="41">
        <f t="shared" ref="AZ22:AZ139" si="38">AW22*AW22*$AX$19</f>
        <v>11.024999999999952</v>
      </c>
      <c r="BA22" s="41">
        <f t="shared" ref="BA22:BA139" si="39">AW22*$AY$19</f>
        <v>3.8500000000000538</v>
      </c>
      <c r="BB22" s="41">
        <f t="shared" ref="BB22:BB139" si="40">$AZ$19</f>
        <v>76</v>
      </c>
      <c r="BF22" s="80" t="e">
        <f>BH22+BI22+BJ22+BK22+BL22</f>
        <v>#VALUE!</v>
      </c>
      <c r="BG22" s="71">
        <f>BG21+2</f>
        <v>42</v>
      </c>
      <c r="BH22" s="41">
        <f>BG22*BG22*BG22*BG22*$BF$19</f>
        <v>0</v>
      </c>
      <c r="BI22" s="34" t="e">
        <f>BG22*BG22*BG22*$BG$19</f>
        <v>#VALUE!</v>
      </c>
      <c r="BJ22" s="34" t="e">
        <f>BG22*BG22*$BH$19</f>
        <v>#VALUE!</v>
      </c>
      <c r="BK22" s="34" t="e">
        <f>BG22*$BI$19</f>
        <v>#VALUE!</v>
      </c>
      <c r="BL22" s="34" t="e">
        <f>$BJ$19</f>
        <v>#VALUE!</v>
      </c>
      <c r="BQ22" s="34">
        <f>BS22+BT22+BU22+BV22+BW22</f>
        <v>0</v>
      </c>
      <c r="BR22" s="34">
        <f>BR21+1</f>
        <v>89</v>
      </c>
      <c r="BS22" s="34">
        <f t="shared" ref="BS22:BS139" si="41">BR22*BR22*BR22*BR22*$BQ$19</f>
        <v>0</v>
      </c>
      <c r="BT22" s="34">
        <f t="shared" ref="BT22:BT139" si="42">BR22*BR22*BR22*$BR$19</f>
        <v>0</v>
      </c>
      <c r="BU22" s="34">
        <f t="shared" ref="BU22:BU139" si="43">BR22*BR22*$BS$19</f>
        <v>0</v>
      </c>
      <c r="BV22" s="34">
        <f t="shared" ref="BV22:BV139" si="44">BR22*$BT$19</f>
        <v>0</v>
      </c>
      <c r="BW22" s="34">
        <f t="shared" ref="BW22:BW139" si="45">$BU$19</f>
        <v>0</v>
      </c>
    </row>
    <row r="23" spans="1:76" x14ac:dyDescent="0.3">
      <c r="A23" s="34">
        <f>COUNT(A13:A19)</f>
        <v>4</v>
      </c>
      <c r="B23" s="34"/>
      <c r="C23" s="36"/>
      <c r="D23" s="34"/>
      <c r="E23" s="41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V23" s="80">
        <f t="shared" si="35"/>
        <v>89.91500000000002</v>
      </c>
      <c r="AW23" s="71">
        <f t="shared" ref="AW23:AW140" si="46">AW22+2</f>
        <v>44</v>
      </c>
      <c r="AX23" s="41">
        <f t="shared" si="36"/>
        <v>0</v>
      </c>
      <c r="AY23" s="41">
        <f t="shared" si="37"/>
        <v>-2.2183333333333213</v>
      </c>
      <c r="AZ23" s="41">
        <f t="shared" si="38"/>
        <v>12.099999999999946</v>
      </c>
      <c r="BA23" s="41">
        <f t="shared" si="39"/>
        <v>4.0333333333333901</v>
      </c>
      <c r="BB23" s="41">
        <f t="shared" si="40"/>
        <v>76</v>
      </c>
      <c r="BF23" s="80" t="e">
        <f t="shared" ref="BF23:BF36" si="47">BH23+BI23+BJ23+BK23+BL23</f>
        <v>#VALUE!</v>
      </c>
      <c r="BG23" s="71">
        <f t="shared" ref="BG23:BG36" si="48">BG22+2</f>
        <v>44</v>
      </c>
      <c r="BH23" s="41">
        <f t="shared" ref="BH23:BH140" si="49">BG23*BG23*BG23*BG23*$BF$19</f>
        <v>0</v>
      </c>
      <c r="BI23" s="34" t="e">
        <f t="shared" ref="BI23:BI36" si="50">BG23*BG23*BG23*$BG$19</f>
        <v>#VALUE!</v>
      </c>
      <c r="BJ23" s="34" t="e">
        <f t="shared" ref="BJ23:BJ36" si="51">BG23*BG23*$BH$19</f>
        <v>#VALUE!</v>
      </c>
      <c r="BK23" s="34" t="e">
        <f t="shared" ref="BK23:BK36" si="52">BG23*$BI$19</f>
        <v>#VALUE!</v>
      </c>
      <c r="BL23" s="34" t="e">
        <f t="shared" ref="BL23:BL140" si="53">$BJ$19</f>
        <v>#VALUE!</v>
      </c>
      <c r="BQ23" s="34">
        <f t="shared" ref="BQ23:BQ111" si="54">BS23+BT23+BU23+BV23+BW23</f>
        <v>0</v>
      </c>
      <c r="BR23" s="34">
        <f t="shared" ref="BR23:BR140" si="55">BR22+1</f>
        <v>90</v>
      </c>
      <c r="BS23" s="34">
        <f t="shared" si="41"/>
        <v>0</v>
      </c>
      <c r="BT23" s="34">
        <f t="shared" si="42"/>
        <v>0</v>
      </c>
      <c r="BU23" s="34">
        <f t="shared" si="43"/>
        <v>0</v>
      </c>
      <c r="BV23" s="34">
        <f t="shared" si="44"/>
        <v>0</v>
      </c>
      <c r="BW23" s="34">
        <f t="shared" si="45"/>
        <v>0</v>
      </c>
    </row>
    <row r="24" spans="1:76" x14ac:dyDescent="0.3">
      <c r="A24" s="34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V24" s="80">
        <f t="shared" si="35"/>
        <v>90.906875000000014</v>
      </c>
      <c r="AW24" s="71">
        <f t="shared" si="46"/>
        <v>46</v>
      </c>
      <c r="AX24" s="41">
        <f t="shared" si="36"/>
        <v>0</v>
      </c>
      <c r="AY24" s="41">
        <f t="shared" si="37"/>
        <v>-2.5347916666666528</v>
      </c>
      <c r="AZ24" s="41">
        <f t="shared" si="38"/>
        <v>13.224999999999943</v>
      </c>
      <c r="BA24" s="41">
        <f t="shared" si="39"/>
        <v>4.2166666666667254</v>
      </c>
      <c r="BB24" s="41">
        <f t="shared" si="40"/>
        <v>76</v>
      </c>
      <c r="BF24" s="80" t="e">
        <f t="shared" si="47"/>
        <v>#VALUE!</v>
      </c>
      <c r="BG24" s="71">
        <f t="shared" si="48"/>
        <v>46</v>
      </c>
      <c r="BH24" s="41">
        <f t="shared" si="49"/>
        <v>0</v>
      </c>
      <c r="BI24" s="34" t="e">
        <f t="shared" si="50"/>
        <v>#VALUE!</v>
      </c>
      <c r="BJ24" s="34" t="e">
        <f t="shared" si="51"/>
        <v>#VALUE!</v>
      </c>
      <c r="BK24" s="34" t="e">
        <f t="shared" si="52"/>
        <v>#VALUE!</v>
      </c>
      <c r="BL24" s="34" t="e">
        <f t="shared" si="53"/>
        <v>#VALUE!</v>
      </c>
      <c r="BQ24" s="34">
        <f t="shared" si="54"/>
        <v>0</v>
      </c>
      <c r="BR24" s="34">
        <f t="shared" si="55"/>
        <v>91</v>
      </c>
      <c r="BS24" s="34">
        <f t="shared" si="41"/>
        <v>0</v>
      </c>
      <c r="BT24" s="34">
        <f t="shared" si="42"/>
        <v>0</v>
      </c>
      <c r="BU24" s="34">
        <f t="shared" si="43"/>
        <v>0</v>
      </c>
      <c r="BV24" s="34">
        <f t="shared" si="44"/>
        <v>0</v>
      </c>
      <c r="BW24" s="34">
        <f t="shared" si="45"/>
        <v>0</v>
      </c>
    </row>
    <row r="25" spans="1:76" x14ac:dyDescent="0.3">
      <c r="C25" s="33"/>
      <c r="AT25" s="81"/>
      <c r="AV25" s="80">
        <f t="shared" si="35"/>
        <v>91.920000000000016</v>
      </c>
      <c r="AW25" s="71">
        <f t="shared" si="46"/>
        <v>48</v>
      </c>
      <c r="AX25" s="41">
        <f t="shared" si="36"/>
        <v>0</v>
      </c>
      <c r="AY25" s="41">
        <f t="shared" si="37"/>
        <v>-2.8799999999999844</v>
      </c>
      <c r="AZ25" s="41">
        <f t="shared" si="38"/>
        <v>14.399999999999936</v>
      </c>
      <c r="BA25" s="41">
        <f t="shared" si="39"/>
        <v>4.4000000000000616</v>
      </c>
      <c r="BB25" s="41">
        <f t="shared" si="40"/>
        <v>76</v>
      </c>
      <c r="BF25" s="80" t="e">
        <f t="shared" si="47"/>
        <v>#VALUE!</v>
      </c>
      <c r="BG25" s="71">
        <f t="shared" si="48"/>
        <v>48</v>
      </c>
      <c r="BH25" s="41">
        <f t="shared" si="49"/>
        <v>0</v>
      </c>
      <c r="BI25" s="34" t="e">
        <f t="shared" si="50"/>
        <v>#VALUE!</v>
      </c>
      <c r="BJ25" s="34" t="e">
        <f t="shared" si="51"/>
        <v>#VALUE!</v>
      </c>
      <c r="BK25" s="34" t="e">
        <f t="shared" si="52"/>
        <v>#VALUE!</v>
      </c>
      <c r="BL25" s="34" t="e">
        <f t="shared" si="53"/>
        <v>#VALUE!</v>
      </c>
      <c r="BQ25" s="34">
        <f t="shared" si="54"/>
        <v>0</v>
      </c>
      <c r="BR25" s="34">
        <f t="shared" si="55"/>
        <v>92</v>
      </c>
      <c r="BS25" s="34">
        <f t="shared" si="41"/>
        <v>0</v>
      </c>
      <c r="BT25" s="34">
        <f t="shared" si="42"/>
        <v>0</v>
      </c>
      <c r="BU25" s="34">
        <f t="shared" si="43"/>
        <v>0</v>
      </c>
      <c r="BV25" s="34">
        <f t="shared" si="44"/>
        <v>0</v>
      </c>
      <c r="BW25" s="34">
        <f t="shared" si="45"/>
        <v>0</v>
      </c>
    </row>
    <row r="26" spans="1:76" x14ac:dyDescent="0.3">
      <c r="AT26" s="81"/>
      <c r="AV26" s="80">
        <f t="shared" si="35"/>
        <v>92.953125000000014</v>
      </c>
      <c r="AW26" s="71">
        <f t="shared" si="46"/>
        <v>50</v>
      </c>
      <c r="AX26" s="41">
        <f t="shared" si="36"/>
        <v>0</v>
      </c>
      <c r="AY26" s="41">
        <f t="shared" si="37"/>
        <v>-3.2552083333333157</v>
      </c>
      <c r="AZ26" s="41">
        <f t="shared" si="38"/>
        <v>15.624999999999931</v>
      </c>
      <c r="BA26" s="41">
        <f t="shared" si="39"/>
        <v>4.5833333333333979</v>
      </c>
      <c r="BB26" s="41">
        <f t="shared" si="40"/>
        <v>76</v>
      </c>
      <c r="BF26" s="80" t="e">
        <f t="shared" si="47"/>
        <v>#VALUE!</v>
      </c>
      <c r="BG26" s="71">
        <f t="shared" si="48"/>
        <v>50</v>
      </c>
      <c r="BH26" s="41">
        <f t="shared" si="49"/>
        <v>0</v>
      </c>
      <c r="BI26" s="34" t="e">
        <f t="shared" si="50"/>
        <v>#VALUE!</v>
      </c>
      <c r="BJ26" s="34" t="e">
        <f t="shared" si="51"/>
        <v>#VALUE!</v>
      </c>
      <c r="BK26" s="34" t="e">
        <f t="shared" si="52"/>
        <v>#VALUE!</v>
      </c>
      <c r="BL26" s="34" t="e">
        <f t="shared" si="53"/>
        <v>#VALUE!</v>
      </c>
      <c r="BQ26" s="34">
        <f t="shared" si="54"/>
        <v>0</v>
      </c>
      <c r="BR26" s="34">
        <f t="shared" si="55"/>
        <v>93</v>
      </c>
      <c r="BS26" s="34">
        <f t="shared" si="41"/>
        <v>0</v>
      </c>
      <c r="BT26" s="34">
        <f t="shared" si="42"/>
        <v>0</v>
      </c>
      <c r="BU26" s="34">
        <f t="shared" si="43"/>
        <v>0</v>
      </c>
      <c r="BV26" s="34">
        <f t="shared" si="44"/>
        <v>0</v>
      </c>
      <c r="BW26" s="34">
        <f t="shared" si="45"/>
        <v>0</v>
      </c>
    </row>
    <row r="27" spans="1:76" x14ac:dyDescent="0.3">
      <c r="AV27" s="80">
        <f t="shared" si="35"/>
        <v>94.00500000000001</v>
      </c>
      <c r="AW27" s="71">
        <f t="shared" si="46"/>
        <v>52</v>
      </c>
      <c r="AX27" s="41">
        <f t="shared" si="36"/>
        <v>0</v>
      </c>
      <c r="AY27" s="41">
        <f t="shared" si="37"/>
        <v>-3.6616666666666471</v>
      </c>
      <c r="AZ27" s="41">
        <f t="shared" si="38"/>
        <v>16.899999999999928</v>
      </c>
      <c r="BA27" s="41">
        <f t="shared" si="39"/>
        <v>4.7666666666667332</v>
      </c>
      <c r="BB27" s="41">
        <f t="shared" si="40"/>
        <v>76</v>
      </c>
      <c r="BF27" s="80" t="e">
        <f t="shared" si="47"/>
        <v>#VALUE!</v>
      </c>
      <c r="BG27" s="71">
        <f t="shared" si="48"/>
        <v>52</v>
      </c>
      <c r="BH27" s="41">
        <f t="shared" si="49"/>
        <v>0</v>
      </c>
      <c r="BI27" s="34" t="e">
        <f t="shared" si="50"/>
        <v>#VALUE!</v>
      </c>
      <c r="BJ27" s="34" t="e">
        <f t="shared" si="51"/>
        <v>#VALUE!</v>
      </c>
      <c r="BK27" s="34" t="e">
        <f t="shared" si="52"/>
        <v>#VALUE!</v>
      </c>
      <c r="BL27" s="34" t="e">
        <f t="shared" si="53"/>
        <v>#VALUE!</v>
      </c>
      <c r="BQ27" s="34">
        <f t="shared" si="54"/>
        <v>0</v>
      </c>
      <c r="BR27" s="34">
        <f t="shared" si="55"/>
        <v>94</v>
      </c>
      <c r="BS27" s="34">
        <f t="shared" si="41"/>
        <v>0</v>
      </c>
      <c r="BT27" s="34">
        <f t="shared" si="42"/>
        <v>0</v>
      </c>
      <c r="BU27" s="34">
        <f t="shared" si="43"/>
        <v>0</v>
      </c>
      <c r="BV27" s="34">
        <f t="shared" si="44"/>
        <v>0</v>
      </c>
      <c r="BW27" s="34">
        <f t="shared" si="45"/>
        <v>0</v>
      </c>
    </row>
    <row r="28" spans="1:76" x14ac:dyDescent="0.3">
      <c r="AV28" s="80">
        <f t="shared" si="35"/>
        <v>95.074375000000003</v>
      </c>
      <c r="AW28" s="71">
        <f t="shared" si="46"/>
        <v>54</v>
      </c>
      <c r="AX28" s="41">
        <f t="shared" si="36"/>
        <v>0</v>
      </c>
      <c r="AY28" s="41">
        <f t="shared" si="37"/>
        <v>-4.1006249999999778</v>
      </c>
      <c r="AZ28" s="41">
        <f t="shared" si="38"/>
        <v>18.22499999999992</v>
      </c>
      <c r="BA28" s="41">
        <f t="shared" si="39"/>
        <v>4.9500000000000695</v>
      </c>
      <c r="BB28" s="41">
        <f t="shared" si="40"/>
        <v>76</v>
      </c>
      <c r="BF28" s="80" t="e">
        <f t="shared" si="47"/>
        <v>#VALUE!</v>
      </c>
      <c r="BG28" s="71">
        <f t="shared" si="48"/>
        <v>54</v>
      </c>
      <c r="BH28" s="41">
        <f t="shared" si="49"/>
        <v>0</v>
      </c>
      <c r="BI28" s="34" t="e">
        <f t="shared" si="50"/>
        <v>#VALUE!</v>
      </c>
      <c r="BJ28" s="34" t="e">
        <f t="shared" si="51"/>
        <v>#VALUE!</v>
      </c>
      <c r="BK28" s="34" t="e">
        <f t="shared" si="52"/>
        <v>#VALUE!</v>
      </c>
      <c r="BL28" s="34" t="e">
        <f t="shared" si="53"/>
        <v>#VALUE!</v>
      </c>
      <c r="BQ28" s="34">
        <f t="shared" si="54"/>
        <v>0</v>
      </c>
      <c r="BR28" s="34">
        <f t="shared" si="55"/>
        <v>95</v>
      </c>
      <c r="BS28" s="34">
        <f t="shared" si="41"/>
        <v>0</v>
      </c>
      <c r="BT28" s="34">
        <f t="shared" si="42"/>
        <v>0</v>
      </c>
      <c r="BU28" s="34">
        <f t="shared" si="43"/>
        <v>0</v>
      </c>
      <c r="BV28" s="34">
        <f t="shared" si="44"/>
        <v>0</v>
      </c>
      <c r="BW28" s="34">
        <f t="shared" si="45"/>
        <v>0</v>
      </c>
    </row>
    <row r="29" spans="1:76" x14ac:dyDescent="0.3">
      <c r="AV29" s="80">
        <f t="shared" si="35"/>
        <v>96.160000000000011</v>
      </c>
      <c r="AW29" s="71">
        <f t="shared" si="46"/>
        <v>56</v>
      </c>
      <c r="AX29" s="41">
        <f t="shared" si="36"/>
        <v>0</v>
      </c>
      <c r="AY29" s="41">
        <f t="shared" si="37"/>
        <v>-4.5733333333333084</v>
      </c>
      <c r="AZ29" s="41">
        <f t="shared" si="38"/>
        <v>19.599999999999913</v>
      </c>
      <c r="BA29" s="41">
        <f t="shared" si="39"/>
        <v>5.1333333333334057</v>
      </c>
      <c r="BB29" s="41">
        <f t="shared" si="40"/>
        <v>76</v>
      </c>
      <c r="BF29" s="80" t="e">
        <f t="shared" si="47"/>
        <v>#VALUE!</v>
      </c>
      <c r="BG29" s="71">
        <f t="shared" si="48"/>
        <v>56</v>
      </c>
      <c r="BH29" s="41">
        <f t="shared" si="49"/>
        <v>0</v>
      </c>
      <c r="BI29" s="34" t="e">
        <f t="shared" si="50"/>
        <v>#VALUE!</v>
      </c>
      <c r="BJ29" s="34" t="e">
        <f t="shared" si="51"/>
        <v>#VALUE!</v>
      </c>
      <c r="BK29" s="34" t="e">
        <f t="shared" si="52"/>
        <v>#VALUE!</v>
      </c>
      <c r="BL29" s="34" t="e">
        <f t="shared" si="53"/>
        <v>#VALUE!</v>
      </c>
      <c r="BQ29" s="34">
        <f t="shared" si="54"/>
        <v>0</v>
      </c>
      <c r="BR29" s="34">
        <f t="shared" si="55"/>
        <v>96</v>
      </c>
      <c r="BS29" s="34">
        <f t="shared" si="41"/>
        <v>0</v>
      </c>
      <c r="BT29" s="34">
        <f t="shared" si="42"/>
        <v>0</v>
      </c>
      <c r="BU29" s="34">
        <f t="shared" si="43"/>
        <v>0</v>
      </c>
      <c r="BV29" s="34">
        <f t="shared" si="44"/>
        <v>0</v>
      </c>
      <c r="BW29" s="34">
        <f t="shared" si="45"/>
        <v>0</v>
      </c>
    </row>
    <row r="30" spans="1:76" x14ac:dyDescent="0.3">
      <c r="AV30" s="80">
        <f t="shared" si="35"/>
        <v>97.260625000000005</v>
      </c>
      <c r="AW30" s="71">
        <f t="shared" si="46"/>
        <v>58</v>
      </c>
      <c r="AX30" s="41">
        <f t="shared" si="36"/>
        <v>0</v>
      </c>
      <c r="AY30" s="41">
        <f t="shared" si="37"/>
        <v>-5.0810416666666391</v>
      </c>
      <c r="AZ30" s="41">
        <f t="shared" si="38"/>
        <v>21.024999999999906</v>
      </c>
      <c r="BA30" s="41">
        <f t="shared" si="39"/>
        <v>5.316666666666741</v>
      </c>
      <c r="BB30" s="41">
        <f t="shared" si="40"/>
        <v>76</v>
      </c>
      <c r="BF30" s="80" t="e">
        <f t="shared" si="47"/>
        <v>#VALUE!</v>
      </c>
      <c r="BG30" s="71">
        <f t="shared" si="48"/>
        <v>58</v>
      </c>
      <c r="BH30" s="41">
        <f t="shared" si="49"/>
        <v>0</v>
      </c>
      <c r="BI30" s="34" t="e">
        <f t="shared" si="50"/>
        <v>#VALUE!</v>
      </c>
      <c r="BJ30" s="34" t="e">
        <f t="shared" si="51"/>
        <v>#VALUE!</v>
      </c>
      <c r="BK30" s="34" t="e">
        <f t="shared" si="52"/>
        <v>#VALUE!</v>
      </c>
      <c r="BL30" s="34" t="e">
        <f t="shared" si="53"/>
        <v>#VALUE!</v>
      </c>
      <c r="BQ30" s="34">
        <f t="shared" si="54"/>
        <v>0</v>
      </c>
      <c r="BR30" s="34">
        <f t="shared" si="55"/>
        <v>97</v>
      </c>
      <c r="BS30" s="34">
        <f t="shared" si="41"/>
        <v>0</v>
      </c>
      <c r="BT30" s="34">
        <f t="shared" si="42"/>
        <v>0</v>
      </c>
      <c r="BU30" s="34">
        <f t="shared" si="43"/>
        <v>0</v>
      </c>
      <c r="BV30" s="34">
        <f t="shared" si="44"/>
        <v>0</v>
      </c>
      <c r="BW30" s="34">
        <f t="shared" si="45"/>
        <v>0</v>
      </c>
    </row>
    <row r="31" spans="1:76" x14ac:dyDescent="0.3">
      <c r="AV31" s="80">
        <f t="shared" si="35"/>
        <v>98.375</v>
      </c>
      <c r="AW31" s="71">
        <f t="shared" si="46"/>
        <v>60</v>
      </c>
      <c r="AX31" s="41">
        <f t="shared" si="36"/>
        <v>0</v>
      </c>
      <c r="AY31" s="41">
        <f t="shared" si="37"/>
        <v>-5.6249999999999698</v>
      </c>
      <c r="AZ31" s="41">
        <f t="shared" si="38"/>
        <v>22.499999999999901</v>
      </c>
      <c r="BA31" s="41">
        <f t="shared" si="39"/>
        <v>5.5000000000000773</v>
      </c>
      <c r="BB31" s="41">
        <f t="shared" si="40"/>
        <v>76</v>
      </c>
      <c r="BF31" s="80" t="e">
        <f t="shared" si="47"/>
        <v>#VALUE!</v>
      </c>
      <c r="BG31" s="71">
        <f t="shared" si="48"/>
        <v>60</v>
      </c>
      <c r="BH31" s="41">
        <f t="shared" si="49"/>
        <v>0</v>
      </c>
      <c r="BI31" s="34" t="e">
        <f t="shared" si="50"/>
        <v>#VALUE!</v>
      </c>
      <c r="BJ31" s="34" t="e">
        <f t="shared" si="51"/>
        <v>#VALUE!</v>
      </c>
      <c r="BK31" s="34" t="e">
        <f t="shared" si="52"/>
        <v>#VALUE!</v>
      </c>
      <c r="BL31" s="34" t="e">
        <f t="shared" si="53"/>
        <v>#VALUE!</v>
      </c>
      <c r="BQ31" s="34">
        <f t="shared" si="54"/>
        <v>0</v>
      </c>
      <c r="BR31" s="34">
        <f t="shared" si="55"/>
        <v>98</v>
      </c>
      <c r="BS31" s="34">
        <f t="shared" si="41"/>
        <v>0</v>
      </c>
      <c r="BT31" s="34">
        <f t="shared" si="42"/>
        <v>0</v>
      </c>
      <c r="BU31" s="34">
        <f t="shared" si="43"/>
        <v>0</v>
      </c>
      <c r="BV31" s="34">
        <f t="shared" si="44"/>
        <v>0</v>
      </c>
      <c r="BW31" s="34">
        <f t="shared" si="45"/>
        <v>0</v>
      </c>
    </row>
    <row r="32" spans="1:76" x14ac:dyDescent="0.3">
      <c r="AT32" s="72"/>
      <c r="AV32" s="80">
        <f t="shared" si="35"/>
        <v>99.501875000000013</v>
      </c>
      <c r="AW32" s="71">
        <f t="shared" si="46"/>
        <v>62</v>
      </c>
      <c r="AX32" s="41">
        <f t="shared" si="36"/>
        <v>0</v>
      </c>
      <c r="AY32" s="41">
        <f t="shared" si="37"/>
        <v>-6.2064583333333001</v>
      </c>
      <c r="AZ32" s="41">
        <f t="shared" si="38"/>
        <v>24.024999999999896</v>
      </c>
      <c r="BA32" s="41">
        <f t="shared" si="39"/>
        <v>5.6833333333334126</v>
      </c>
      <c r="BB32" s="41">
        <f t="shared" si="40"/>
        <v>76</v>
      </c>
      <c r="BF32" s="80" t="e">
        <f t="shared" si="47"/>
        <v>#VALUE!</v>
      </c>
      <c r="BG32" s="71">
        <f t="shared" si="48"/>
        <v>62</v>
      </c>
      <c r="BH32" s="41">
        <f t="shared" si="49"/>
        <v>0</v>
      </c>
      <c r="BI32" s="34" t="e">
        <f t="shared" si="50"/>
        <v>#VALUE!</v>
      </c>
      <c r="BJ32" s="34" t="e">
        <f t="shared" si="51"/>
        <v>#VALUE!</v>
      </c>
      <c r="BK32" s="34" t="e">
        <f t="shared" si="52"/>
        <v>#VALUE!</v>
      </c>
      <c r="BL32" s="34" t="e">
        <f t="shared" si="53"/>
        <v>#VALUE!</v>
      </c>
      <c r="BQ32" s="34">
        <f t="shared" si="54"/>
        <v>0</v>
      </c>
      <c r="BR32" s="34">
        <f t="shared" si="55"/>
        <v>99</v>
      </c>
      <c r="BS32" s="34">
        <f t="shared" si="41"/>
        <v>0</v>
      </c>
      <c r="BT32" s="34">
        <f t="shared" si="42"/>
        <v>0</v>
      </c>
      <c r="BU32" s="34">
        <f t="shared" si="43"/>
        <v>0</v>
      </c>
      <c r="BV32" s="34">
        <f t="shared" si="44"/>
        <v>0</v>
      </c>
      <c r="BW32" s="34">
        <f t="shared" si="45"/>
        <v>0</v>
      </c>
    </row>
    <row r="33" spans="1:75" x14ac:dyDescent="0.3">
      <c r="AT33" s="72"/>
      <c r="AV33" s="80">
        <f t="shared" si="35"/>
        <v>100.64000000000001</v>
      </c>
      <c r="AW33" s="71">
        <f t="shared" si="46"/>
        <v>64</v>
      </c>
      <c r="AX33" s="41">
        <f t="shared" si="36"/>
        <v>0</v>
      </c>
      <c r="AY33" s="41">
        <f t="shared" si="37"/>
        <v>-6.8266666666666298</v>
      </c>
      <c r="AZ33" s="41">
        <f t="shared" si="38"/>
        <v>25.599999999999888</v>
      </c>
      <c r="BA33" s="41">
        <f t="shared" si="39"/>
        <v>5.8666666666667489</v>
      </c>
      <c r="BB33" s="41">
        <f t="shared" si="40"/>
        <v>76</v>
      </c>
      <c r="BF33" s="80" t="e">
        <f t="shared" si="47"/>
        <v>#VALUE!</v>
      </c>
      <c r="BG33" s="71">
        <f t="shared" si="48"/>
        <v>64</v>
      </c>
      <c r="BH33" s="41">
        <f t="shared" si="49"/>
        <v>0</v>
      </c>
      <c r="BI33" s="34" t="e">
        <f t="shared" si="50"/>
        <v>#VALUE!</v>
      </c>
      <c r="BJ33" s="34" t="e">
        <f t="shared" si="51"/>
        <v>#VALUE!</v>
      </c>
      <c r="BK33" s="34" t="e">
        <f t="shared" si="52"/>
        <v>#VALUE!</v>
      </c>
      <c r="BL33" s="34" t="e">
        <f t="shared" si="53"/>
        <v>#VALUE!</v>
      </c>
      <c r="BQ33" s="34">
        <f t="shared" si="54"/>
        <v>0</v>
      </c>
      <c r="BR33" s="34">
        <f t="shared" si="55"/>
        <v>100</v>
      </c>
      <c r="BS33" s="34">
        <f t="shared" si="41"/>
        <v>0</v>
      </c>
      <c r="BT33" s="34">
        <f t="shared" si="42"/>
        <v>0</v>
      </c>
      <c r="BU33" s="34">
        <f t="shared" si="43"/>
        <v>0</v>
      </c>
      <c r="BV33" s="34">
        <f t="shared" si="44"/>
        <v>0</v>
      </c>
      <c r="BW33" s="34">
        <f t="shared" si="45"/>
        <v>0</v>
      </c>
    </row>
    <row r="34" spans="1:75" x14ac:dyDescent="0.3">
      <c r="AT34" s="72"/>
      <c r="AV34" s="80">
        <f t="shared" si="35"/>
        <v>101.78812500000001</v>
      </c>
      <c r="AW34" s="71">
        <f t="shared" si="46"/>
        <v>66</v>
      </c>
      <c r="AX34" s="41">
        <f t="shared" si="36"/>
        <v>0</v>
      </c>
      <c r="AY34" s="41">
        <f t="shared" si="37"/>
        <v>-7.4868749999999595</v>
      </c>
      <c r="AZ34" s="41">
        <f t="shared" si="38"/>
        <v>27.224999999999881</v>
      </c>
      <c r="BA34" s="41">
        <f t="shared" si="39"/>
        <v>6.0500000000000851</v>
      </c>
      <c r="BB34" s="41">
        <f t="shared" si="40"/>
        <v>76</v>
      </c>
      <c r="BF34" s="80" t="e">
        <f t="shared" si="47"/>
        <v>#VALUE!</v>
      </c>
      <c r="BG34" s="71">
        <f t="shared" si="48"/>
        <v>66</v>
      </c>
      <c r="BH34" s="41">
        <f t="shared" si="49"/>
        <v>0</v>
      </c>
      <c r="BI34" s="34" t="e">
        <f t="shared" si="50"/>
        <v>#VALUE!</v>
      </c>
      <c r="BJ34" s="34" t="e">
        <f t="shared" si="51"/>
        <v>#VALUE!</v>
      </c>
      <c r="BK34" s="34" t="e">
        <f t="shared" si="52"/>
        <v>#VALUE!</v>
      </c>
      <c r="BL34" s="34" t="e">
        <f t="shared" si="53"/>
        <v>#VALUE!</v>
      </c>
      <c r="BQ34" s="34">
        <f t="shared" si="54"/>
        <v>0</v>
      </c>
      <c r="BR34" s="34">
        <f t="shared" si="55"/>
        <v>101</v>
      </c>
      <c r="BS34" s="34">
        <f t="shared" si="41"/>
        <v>0</v>
      </c>
      <c r="BT34" s="34">
        <f t="shared" si="42"/>
        <v>0</v>
      </c>
      <c r="BU34" s="34">
        <f t="shared" si="43"/>
        <v>0</v>
      </c>
      <c r="BV34" s="34">
        <f t="shared" si="44"/>
        <v>0</v>
      </c>
      <c r="BW34" s="34">
        <f t="shared" si="45"/>
        <v>0</v>
      </c>
    </row>
    <row r="35" spans="1:75" x14ac:dyDescent="0.3">
      <c r="AT35" s="72"/>
      <c r="AV35" s="80">
        <f t="shared" si="35"/>
        <v>102.94500000000001</v>
      </c>
      <c r="AW35" s="71">
        <f t="shared" si="46"/>
        <v>68</v>
      </c>
      <c r="AX35" s="41">
        <f t="shared" si="36"/>
        <v>0</v>
      </c>
      <c r="AY35" s="41">
        <f t="shared" si="37"/>
        <v>-8.1883333333332899</v>
      </c>
      <c r="AZ35" s="41">
        <f t="shared" si="38"/>
        <v>28.899999999999874</v>
      </c>
      <c r="BA35" s="41">
        <f t="shared" si="39"/>
        <v>6.2333333333334204</v>
      </c>
      <c r="BB35" s="41">
        <f t="shared" si="40"/>
        <v>76</v>
      </c>
      <c r="BF35" s="80" t="e">
        <f t="shared" si="47"/>
        <v>#VALUE!</v>
      </c>
      <c r="BG35" s="71">
        <f t="shared" si="48"/>
        <v>68</v>
      </c>
      <c r="BH35" s="41">
        <f t="shared" si="49"/>
        <v>0</v>
      </c>
      <c r="BI35" s="34" t="e">
        <f t="shared" si="50"/>
        <v>#VALUE!</v>
      </c>
      <c r="BJ35" s="34" t="e">
        <f t="shared" si="51"/>
        <v>#VALUE!</v>
      </c>
      <c r="BK35" s="34" t="e">
        <f t="shared" si="52"/>
        <v>#VALUE!</v>
      </c>
      <c r="BL35" s="34" t="e">
        <f t="shared" si="53"/>
        <v>#VALUE!</v>
      </c>
      <c r="BQ35" s="34">
        <f t="shared" si="54"/>
        <v>0</v>
      </c>
      <c r="BR35" s="34">
        <f t="shared" si="55"/>
        <v>102</v>
      </c>
      <c r="BS35" s="34">
        <f t="shared" si="41"/>
        <v>0</v>
      </c>
      <c r="BT35" s="34">
        <f t="shared" si="42"/>
        <v>0</v>
      </c>
      <c r="BU35" s="34">
        <f t="shared" si="43"/>
        <v>0</v>
      </c>
      <c r="BV35" s="34">
        <f t="shared" si="44"/>
        <v>0</v>
      </c>
      <c r="BW35" s="34">
        <f t="shared" si="45"/>
        <v>0</v>
      </c>
    </row>
    <row r="36" spans="1:75" x14ac:dyDescent="0.3">
      <c r="AT36" s="72"/>
      <c r="AV36" s="80">
        <f t="shared" si="35"/>
        <v>104.109375</v>
      </c>
      <c r="AW36" s="71">
        <f t="shared" si="46"/>
        <v>70</v>
      </c>
      <c r="AX36" s="41">
        <f t="shared" si="36"/>
        <v>0</v>
      </c>
      <c r="AY36" s="41">
        <f t="shared" si="37"/>
        <v>-8.9322916666666181</v>
      </c>
      <c r="AZ36" s="41">
        <f t="shared" si="38"/>
        <v>30.624999999999865</v>
      </c>
      <c r="BA36" s="41">
        <f t="shared" si="39"/>
        <v>6.4166666666667567</v>
      </c>
      <c r="BB36" s="41">
        <f t="shared" si="40"/>
        <v>76</v>
      </c>
      <c r="BF36" s="80" t="e">
        <f t="shared" si="47"/>
        <v>#VALUE!</v>
      </c>
      <c r="BG36" s="71">
        <f t="shared" si="48"/>
        <v>70</v>
      </c>
      <c r="BH36" s="41">
        <f t="shared" si="49"/>
        <v>0</v>
      </c>
      <c r="BI36" s="34" t="e">
        <f t="shared" si="50"/>
        <v>#VALUE!</v>
      </c>
      <c r="BJ36" s="34" t="e">
        <f t="shared" si="51"/>
        <v>#VALUE!</v>
      </c>
      <c r="BK36" s="34" t="e">
        <f t="shared" si="52"/>
        <v>#VALUE!</v>
      </c>
      <c r="BL36" s="34" t="e">
        <f t="shared" si="53"/>
        <v>#VALUE!</v>
      </c>
      <c r="BQ36" s="34">
        <f t="shared" si="54"/>
        <v>0</v>
      </c>
      <c r="BR36" s="34">
        <f t="shared" si="55"/>
        <v>103</v>
      </c>
      <c r="BS36" s="34">
        <f t="shared" si="41"/>
        <v>0</v>
      </c>
      <c r="BT36" s="34">
        <f t="shared" si="42"/>
        <v>0</v>
      </c>
      <c r="BU36" s="34">
        <f t="shared" si="43"/>
        <v>0</v>
      </c>
      <c r="BV36" s="34">
        <f t="shared" si="44"/>
        <v>0</v>
      </c>
      <c r="BW36" s="34">
        <f t="shared" si="45"/>
        <v>0</v>
      </c>
    </row>
    <row r="37" spans="1:75" x14ac:dyDescent="0.3">
      <c r="AT37" s="72"/>
      <c r="AV37" s="80">
        <f t="shared" si="35"/>
        <v>105.28</v>
      </c>
      <c r="AW37" s="71">
        <f t="shared" si="46"/>
        <v>72</v>
      </c>
      <c r="AX37" s="41">
        <f t="shared" si="36"/>
        <v>0</v>
      </c>
      <c r="AY37" s="41">
        <f t="shared" si="37"/>
        <v>-9.7199999999999473</v>
      </c>
      <c r="AZ37" s="41">
        <f t="shared" si="38"/>
        <v>32.399999999999856</v>
      </c>
      <c r="BA37" s="41">
        <f t="shared" si="39"/>
        <v>6.600000000000092</v>
      </c>
      <c r="BB37" s="41">
        <f t="shared" si="40"/>
        <v>76</v>
      </c>
      <c r="BF37" s="80" t="e">
        <f t="shared" ref="BF37:BF140" si="56">BH37+BI37+BJ37+BK37+BL37</f>
        <v>#VALUE!</v>
      </c>
      <c r="BG37" s="71">
        <f t="shared" ref="BG37:BG140" si="57">BG36+2</f>
        <v>72</v>
      </c>
      <c r="BH37" s="41">
        <f t="shared" si="49"/>
        <v>0</v>
      </c>
      <c r="BI37" s="34" t="e">
        <f t="shared" ref="BI37:BI140" si="58">BG37*BG37*BG37*$BG$19</f>
        <v>#VALUE!</v>
      </c>
      <c r="BJ37" s="34" t="e">
        <f t="shared" ref="BJ37:BJ140" si="59">BG37*BG37*$BH$19</f>
        <v>#VALUE!</v>
      </c>
      <c r="BK37" s="34" t="e">
        <f t="shared" ref="BK37:BK140" si="60">BG37*$BI$19</f>
        <v>#VALUE!</v>
      </c>
      <c r="BL37" s="34" t="e">
        <f t="shared" si="53"/>
        <v>#VALUE!</v>
      </c>
      <c r="BQ37" s="34">
        <f t="shared" si="54"/>
        <v>0</v>
      </c>
      <c r="BR37" s="34">
        <f t="shared" si="55"/>
        <v>104</v>
      </c>
      <c r="BS37" s="34">
        <f t="shared" si="41"/>
        <v>0</v>
      </c>
      <c r="BT37" s="34">
        <f t="shared" si="42"/>
        <v>0</v>
      </c>
      <c r="BU37" s="34">
        <f t="shared" si="43"/>
        <v>0</v>
      </c>
      <c r="BV37" s="34">
        <f t="shared" si="44"/>
        <v>0</v>
      </c>
      <c r="BW37" s="34">
        <f t="shared" si="45"/>
        <v>0</v>
      </c>
    </row>
    <row r="38" spans="1:75" x14ac:dyDescent="0.3">
      <c r="AV38" s="80">
        <f t="shared" si="35"/>
        <v>106.455625</v>
      </c>
      <c r="AW38" s="71">
        <f t="shared" si="46"/>
        <v>74</v>
      </c>
      <c r="AX38" s="41">
        <f t="shared" si="36"/>
        <v>0</v>
      </c>
      <c r="AY38" s="41">
        <f t="shared" si="37"/>
        <v>-10.552708333333277</v>
      </c>
      <c r="AZ38" s="41">
        <f t="shared" si="38"/>
        <v>34.224999999999852</v>
      </c>
      <c r="BA38" s="41">
        <f t="shared" si="39"/>
        <v>6.7833333333334283</v>
      </c>
      <c r="BB38" s="41">
        <f t="shared" si="40"/>
        <v>76</v>
      </c>
      <c r="BF38" s="80" t="e">
        <f t="shared" si="56"/>
        <v>#VALUE!</v>
      </c>
      <c r="BG38" s="71">
        <f t="shared" si="57"/>
        <v>74</v>
      </c>
      <c r="BH38" s="41">
        <f t="shared" si="49"/>
        <v>0</v>
      </c>
      <c r="BI38" s="34" t="e">
        <f t="shared" si="58"/>
        <v>#VALUE!</v>
      </c>
      <c r="BJ38" s="34" t="e">
        <f t="shared" si="59"/>
        <v>#VALUE!</v>
      </c>
      <c r="BK38" s="34" t="e">
        <f t="shared" si="60"/>
        <v>#VALUE!</v>
      </c>
      <c r="BL38" s="34" t="e">
        <f t="shared" si="53"/>
        <v>#VALUE!</v>
      </c>
      <c r="BQ38" s="34">
        <f t="shared" si="54"/>
        <v>0</v>
      </c>
      <c r="BR38" s="34">
        <f t="shared" si="55"/>
        <v>105</v>
      </c>
      <c r="BS38" s="34">
        <f t="shared" si="41"/>
        <v>0</v>
      </c>
      <c r="BT38" s="34">
        <f t="shared" si="42"/>
        <v>0</v>
      </c>
      <c r="BU38" s="34">
        <f t="shared" si="43"/>
        <v>0</v>
      </c>
      <c r="BV38" s="34">
        <f t="shared" si="44"/>
        <v>0</v>
      </c>
      <c r="BW38" s="34">
        <f t="shared" si="45"/>
        <v>0</v>
      </c>
    </row>
    <row r="39" spans="1:75" x14ac:dyDescent="0.3">
      <c r="AV39" s="80">
        <f t="shared" si="35"/>
        <v>107.63500000000001</v>
      </c>
      <c r="AW39" s="71">
        <f t="shared" si="46"/>
        <v>76</v>
      </c>
      <c r="AX39" s="41">
        <f t="shared" si="36"/>
        <v>0</v>
      </c>
      <c r="AY39" s="41">
        <f t="shared" si="37"/>
        <v>-11.431666666666604</v>
      </c>
      <c r="AZ39" s="41">
        <f t="shared" si="38"/>
        <v>36.099999999999845</v>
      </c>
      <c r="BA39" s="41">
        <f t="shared" si="39"/>
        <v>6.9666666666667645</v>
      </c>
      <c r="BB39" s="41">
        <f t="shared" si="40"/>
        <v>76</v>
      </c>
      <c r="BF39" s="80" t="e">
        <f t="shared" si="56"/>
        <v>#VALUE!</v>
      </c>
      <c r="BG39" s="71">
        <f t="shared" si="57"/>
        <v>76</v>
      </c>
      <c r="BH39" s="41">
        <f t="shared" si="49"/>
        <v>0</v>
      </c>
      <c r="BI39" s="34" t="e">
        <f t="shared" si="58"/>
        <v>#VALUE!</v>
      </c>
      <c r="BJ39" s="34" t="e">
        <f t="shared" si="59"/>
        <v>#VALUE!</v>
      </c>
      <c r="BK39" s="34" t="e">
        <f t="shared" si="60"/>
        <v>#VALUE!</v>
      </c>
      <c r="BL39" s="34" t="e">
        <f t="shared" si="53"/>
        <v>#VALUE!</v>
      </c>
      <c r="BQ39" s="34">
        <f t="shared" si="54"/>
        <v>0</v>
      </c>
      <c r="BR39" s="34">
        <f t="shared" si="55"/>
        <v>106</v>
      </c>
      <c r="BS39" s="34">
        <f t="shared" si="41"/>
        <v>0</v>
      </c>
      <c r="BT39" s="34">
        <f t="shared" si="42"/>
        <v>0</v>
      </c>
      <c r="BU39" s="34">
        <f t="shared" si="43"/>
        <v>0</v>
      </c>
      <c r="BV39" s="34">
        <f t="shared" si="44"/>
        <v>0</v>
      </c>
      <c r="BW39" s="34">
        <f t="shared" si="45"/>
        <v>0</v>
      </c>
    </row>
    <row r="40" spans="1:75" x14ac:dyDescent="0.3">
      <c r="AV40" s="80">
        <f t="shared" si="35"/>
        <v>108.81687500000001</v>
      </c>
      <c r="AW40" s="71">
        <f t="shared" si="46"/>
        <v>78</v>
      </c>
      <c r="AX40" s="41">
        <f t="shared" si="36"/>
        <v>0</v>
      </c>
      <c r="AY40" s="41">
        <f t="shared" si="37"/>
        <v>-12.358124999999934</v>
      </c>
      <c r="AZ40" s="41">
        <f t="shared" si="38"/>
        <v>38.024999999999835</v>
      </c>
      <c r="BA40" s="41">
        <f t="shared" si="39"/>
        <v>7.1500000000000998</v>
      </c>
      <c r="BB40" s="41">
        <f t="shared" si="40"/>
        <v>76</v>
      </c>
      <c r="BF40" s="80" t="e">
        <f t="shared" si="56"/>
        <v>#VALUE!</v>
      </c>
      <c r="BG40" s="71">
        <f t="shared" si="57"/>
        <v>78</v>
      </c>
      <c r="BH40" s="41">
        <f t="shared" si="49"/>
        <v>0</v>
      </c>
      <c r="BI40" s="34" t="e">
        <f t="shared" si="58"/>
        <v>#VALUE!</v>
      </c>
      <c r="BJ40" s="34" t="e">
        <f t="shared" si="59"/>
        <v>#VALUE!</v>
      </c>
      <c r="BK40" s="34" t="e">
        <f t="shared" si="60"/>
        <v>#VALUE!</v>
      </c>
      <c r="BL40" s="34" t="e">
        <f t="shared" si="53"/>
        <v>#VALUE!</v>
      </c>
      <c r="BQ40" s="34">
        <f t="shared" si="54"/>
        <v>0</v>
      </c>
      <c r="BR40" s="34">
        <f t="shared" si="55"/>
        <v>107</v>
      </c>
      <c r="BS40" s="34">
        <f t="shared" si="41"/>
        <v>0</v>
      </c>
      <c r="BT40" s="34">
        <f t="shared" si="42"/>
        <v>0</v>
      </c>
      <c r="BU40" s="34">
        <f t="shared" si="43"/>
        <v>0</v>
      </c>
      <c r="BV40" s="34">
        <f t="shared" si="44"/>
        <v>0</v>
      </c>
      <c r="BW40" s="34">
        <f t="shared" si="45"/>
        <v>0</v>
      </c>
    </row>
    <row r="41" spans="1:75" x14ac:dyDescent="0.3">
      <c r="AV41" s="80">
        <f t="shared" si="35"/>
        <v>110</v>
      </c>
      <c r="AW41" s="71">
        <f t="shared" si="46"/>
        <v>80</v>
      </c>
      <c r="AX41" s="41">
        <f t="shared" si="36"/>
        <v>0</v>
      </c>
      <c r="AY41" s="41">
        <f t="shared" si="37"/>
        <v>-13.333333333333261</v>
      </c>
      <c r="AZ41" s="41">
        <f t="shared" si="38"/>
        <v>39.999999999999822</v>
      </c>
      <c r="BA41" s="41">
        <f t="shared" si="39"/>
        <v>7.3333333333334361</v>
      </c>
      <c r="BB41" s="41">
        <f t="shared" si="40"/>
        <v>76</v>
      </c>
      <c r="BF41" s="80" t="e">
        <f t="shared" si="56"/>
        <v>#VALUE!</v>
      </c>
      <c r="BG41" s="71">
        <f t="shared" si="57"/>
        <v>80</v>
      </c>
      <c r="BH41" s="41">
        <f t="shared" si="49"/>
        <v>0</v>
      </c>
      <c r="BI41" s="34" t="e">
        <f t="shared" si="58"/>
        <v>#VALUE!</v>
      </c>
      <c r="BJ41" s="34" t="e">
        <f t="shared" si="59"/>
        <v>#VALUE!</v>
      </c>
      <c r="BK41" s="34" t="e">
        <f t="shared" si="60"/>
        <v>#VALUE!</v>
      </c>
      <c r="BL41" s="34" t="e">
        <f t="shared" si="53"/>
        <v>#VALUE!</v>
      </c>
      <c r="BQ41" s="34">
        <f t="shared" si="54"/>
        <v>0</v>
      </c>
      <c r="BR41" s="34">
        <f t="shared" si="55"/>
        <v>108</v>
      </c>
      <c r="BS41" s="34">
        <f t="shared" si="41"/>
        <v>0</v>
      </c>
      <c r="BT41" s="34">
        <f t="shared" si="42"/>
        <v>0</v>
      </c>
      <c r="BU41" s="34">
        <f t="shared" si="43"/>
        <v>0</v>
      </c>
      <c r="BV41" s="34">
        <f t="shared" si="44"/>
        <v>0</v>
      </c>
      <c r="BW41" s="34">
        <f t="shared" si="45"/>
        <v>0</v>
      </c>
    </row>
    <row r="42" spans="1:75" x14ac:dyDescent="0.3">
      <c r="AV42" s="80">
        <f t="shared" si="35"/>
        <v>111.18312499999999</v>
      </c>
      <c r="AW42" s="71">
        <f t="shared" si="46"/>
        <v>82</v>
      </c>
      <c r="AX42" s="41">
        <f t="shared" si="36"/>
        <v>0</v>
      </c>
      <c r="AY42" s="41">
        <f t="shared" si="37"/>
        <v>-14.358541666666589</v>
      </c>
      <c r="AZ42" s="41">
        <f t="shared" si="38"/>
        <v>42.024999999999814</v>
      </c>
      <c r="BA42" s="41">
        <f t="shared" si="39"/>
        <v>7.5166666666667723</v>
      </c>
      <c r="BB42" s="41">
        <f t="shared" si="40"/>
        <v>76</v>
      </c>
      <c r="BF42" s="80" t="e">
        <f t="shared" si="56"/>
        <v>#VALUE!</v>
      </c>
      <c r="BG42" s="71">
        <f t="shared" si="57"/>
        <v>82</v>
      </c>
      <c r="BH42" s="41">
        <f t="shared" si="49"/>
        <v>0</v>
      </c>
      <c r="BI42" s="34" t="e">
        <f t="shared" si="58"/>
        <v>#VALUE!</v>
      </c>
      <c r="BJ42" s="34" t="e">
        <f t="shared" si="59"/>
        <v>#VALUE!</v>
      </c>
      <c r="BK42" s="34" t="e">
        <f t="shared" si="60"/>
        <v>#VALUE!</v>
      </c>
      <c r="BL42" s="34" t="e">
        <f t="shared" si="53"/>
        <v>#VALUE!</v>
      </c>
      <c r="BQ42" s="34">
        <f t="shared" si="54"/>
        <v>0</v>
      </c>
      <c r="BR42" s="34">
        <f t="shared" si="55"/>
        <v>109</v>
      </c>
      <c r="BS42" s="34">
        <f t="shared" si="41"/>
        <v>0</v>
      </c>
      <c r="BT42" s="34">
        <f t="shared" si="42"/>
        <v>0</v>
      </c>
      <c r="BU42" s="34">
        <f t="shared" si="43"/>
        <v>0</v>
      </c>
      <c r="BV42" s="34">
        <f t="shared" si="44"/>
        <v>0</v>
      </c>
      <c r="BW42" s="34">
        <f t="shared" si="45"/>
        <v>0</v>
      </c>
    </row>
    <row r="43" spans="1:75" x14ac:dyDescent="0.3">
      <c r="AV43" s="80">
        <f t="shared" si="35"/>
        <v>112.36500000000001</v>
      </c>
      <c r="AW43" s="71">
        <f t="shared" si="46"/>
        <v>84</v>
      </c>
      <c r="AX43" s="41">
        <f t="shared" si="36"/>
        <v>0</v>
      </c>
      <c r="AY43" s="41">
        <f t="shared" si="37"/>
        <v>-15.434999999999917</v>
      </c>
      <c r="AZ43" s="41">
        <f t="shared" si="38"/>
        <v>44.09999999999981</v>
      </c>
      <c r="BA43" s="41">
        <f t="shared" si="39"/>
        <v>7.7000000000001076</v>
      </c>
      <c r="BB43" s="41">
        <f t="shared" si="40"/>
        <v>76</v>
      </c>
      <c r="BF43" s="80" t="e">
        <f t="shared" si="56"/>
        <v>#VALUE!</v>
      </c>
      <c r="BG43" s="71">
        <f t="shared" si="57"/>
        <v>84</v>
      </c>
      <c r="BH43" s="41">
        <f t="shared" si="49"/>
        <v>0</v>
      </c>
      <c r="BI43" s="34" t="e">
        <f t="shared" si="58"/>
        <v>#VALUE!</v>
      </c>
      <c r="BJ43" s="34" t="e">
        <f t="shared" si="59"/>
        <v>#VALUE!</v>
      </c>
      <c r="BK43" s="34" t="e">
        <f t="shared" si="60"/>
        <v>#VALUE!</v>
      </c>
      <c r="BL43" s="34" t="e">
        <f t="shared" si="53"/>
        <v>#VALUE!</v>
      </c>
      <c r="BQ43" s="34">
        <f t="shared" si="54"/>
        <v>0</v>
      </c>
      <c r="BR43" s="34">
        <f t="shared" si="55"/>
        <v>110</v>
      </c>
      <c r="BS43" s="34">
        <f t="shared" si="41"/>
        <v>0</v>
      </c>
      <c r="BT43" s="34">
        <f t="shared" si="42"/>
        <v>0</v>
      </c>
      <c r="BU43" s="34">
        <f t="shared" si="43"/>
        <v>0</v>
      </c>
      <c r="BV43" s="34">
        <f t="shared" si="44"/>
        <v>0</v>
      </c>
      <c r="BW43" s="34">
        <f t="shared" si="45"/>
        <v>0</v>
      </c>
    </row>
    <row r="44" spans="1:75" x14ac:dyDescent="0.3">
      <c r="AV44" s="80">
        <f t="shared" si="35"/>
        <v>113.544375</v>
      </c>
      <c r="AW44" s="71">
        <f t="shared" si="46"/>
        <v>86</v>
      </c>
      <c r="AX44" s="41">
        <f t="shared" si="36"/>
        <v>0</v>
      </c>
      <c r="AY44" s="41">
        <f t="shared" si="37"/>
        <v>-16.563958333333243</v>
      </c>
      <c r="AZ44" s="41">
        <f t="shared" si="38"/>
        <v>46.224999999999795</v>
      </c>
      <c r="BA44" s="41">
        <f t="shared" si="39"/>
        <v>7.8833333333334439</v>
      </c>
      <c r="BB44" s="41">
        <f t="shared" si="40"/>
        <v>76</v>
      </c>
      <c r="BF44" s="80" t="e">
        <f t="shared" si="56"/>
        <v>#VALUE!</v>
      </c>
      <c r="BG44" s="71">
        <f t="shared" si="57"/>
        <v>86</v>
      </c>
      <c r="BH44" s="41">
        <f t="shared" si="49"/>
        <v>0</v>
      </c>
      <c r="BI44" s="34" t="e">
        <f t="shared" si="58"/>
        <v>#VALUE!</v>
      </c>
      <c r="BJ44" s="34" t="e">
        <f t="shared" si="59"/>
        <v>#VALUE!</v>
      </c>
      <c r="BK44" s="34" t="e">
        <f t="shared" si="60"/>
        <v>#VALUE!</v>
      </c>
      <c r="BL44" s="34" t="e">
        <f t="shared" si="53"/>
        <v>#VALUE!</v>
      </c>
      <c r="BQ44" s="34">
        <f t="shared" si="54"/>
        <v>0</v>
      </c>
      <c r="BR44" s="34">
        <f t="shared" si="55"/>
        <v>111</v>
      </c>
      <c r="BS44" s="34">
        <f t="shared" si="41"/>
        <v>0</v>
      </c>
      <c r="BT44" s="34">
        <f t="shared" si="42"/>
        <v>0</v>
      </c>
      <c r="BU44" s="34">
        <f t="shared" si="43"/>
        <v>0</v>
      </c>
      <c r="BV44" s="34">
        <f t="shared" si="44"/>
        <v>0</v>
      </c>
      <c r="BW44" s="34">
        <f t="shared" si="45"/>
        <v>0</v>
      </c>
    </row>
    <row r="45" spans="1:75" x14ac:dyDescent="0.3">
      <c r="AV45" s="80">
        <f t="shared" si="35"/>
        <v>114.72</v>
      </c>
      <c r="AW45" s="71">
        <f t="shared" si="46"/>
        <v>88</v>
      </c>
      <c r="AX45" s="41">
        <f t="shared" si="36"/>
        <v>0</v>
      </c>
      <c r="AY45" s="41">
        <f t="shared" si="37"/>
        <v>-17.74666666666657</v>
      </c>
      <c r="AZ45" s="41">
        <f t="shared" si="38"/>
        <v>48.399999999999785</v>
      </c>
      <c r="BA45" s="41">
        <f t="shared" si="39"/>
        <v>8.0666666666667801</v>
      </c>
      <c r="BB45" s="41">
        <f t="shared" si="40"/>
        <v>76</v>
      </c>
      <c r="BF45" s="80" t="e">
        <f t="shared" si="56"/>
        <v>#VALUE!</v>
      </c>
      <c r="BG45" s="71">
        <f t="shared" si="57"/>
        <v>88</v>
      </c>
      <c r="BH45" s="41">
        <f t="shared" si="49"/>
        <v>0</v>
      </c>
      <c r="BI45" s="34" t="e">
        <f t="shared" si="58"/>
        <v>#VALUE!</v>
      </c>
      <c r="BJ45" s="34" t="e">
        <f t="shared" si="59"/>
        <v>#VALUE!</v>
      </c>
      <c r="BK45" s="34" t="e">
        <f t="shared" si="60"/>
        <v>#VALUE!</v>
      </c>
      <c r="BL45" s="34" t="e">
        <f t="shared" si="53"/>
        <v>#VALUE!</v>
      </c>
      <c r="BQ45" s="34">
        <f t="shared" si="54"/>
        <v>0</v>
      </c>
      <c r="BR45" s="34">
        <f t="shared" si="55"/>
        <v>112</v>
      </c>
      <c r="BS45" s="34">
        <f t="shared" si="41"/>
        <v>0</v>
      </c>
      <c r="BT45" s="34">
        <f t="shared" si="42"/>
        <v>0</v>
      </c>
      <c r="BU45" s="34">
        <f t="shared" si="43"/>
        <v>0</v>
      </c>
      <c r="BV45" s="34">
        <f t="shared" si="44"/>
        <v>0</v>
      </c>
      <c r="BW45" s="34">
        <f t="shared" si="45"/>
        <v>0</v>
      </c>
    </row>
    <row r="46" spans="1:75" x14ac:dyDescent="0.3">
      <c r="AV46" s="80">
        <f t="shared" si="35"/>
        <v>115.890625</v>
      </c>
      <c r="AW46" s="71">
        <f t="shared" si="46"/>
        <v>90</v>
      </c>
      <c r="AX46" s="41">
        <f t="shared" si="36"/>
        <v>0</v>
      </c>
      <c r="AY46" s="41">
        <f t="shared" si="37"/>
        <v>-18.984374999999897</v>
      </c>
      <c r="AZ46" s="41">
        <f t="shared" si="38"/>
        <v>50.62499999999978</v>
      </c>
      <c r="BA46" s="41">
        <f t="shared" si="39"/>
        <v>8.2500000000001155</v>
      </c>
      <c r="BB46" s="41">
        <f t="shared" si="40"/>
        <v>76</v>
      </c>
      <c r="BF46" s="80" t="e">
        <f t="shared" si="56"/>
        <v>#VALUE!</v>
      </c>
      <c r="BG46" s="71">
        <f t="shared" si="57"/>
        <v>90</v>
      </c>
      <c r="BH46" s="41">
        <f t="shared" si="49"/>
        <v>0</v>
      </c>
      <c r="BI46" s="34" t="e">
        <f t="shared" si="58"/>
        <v>#VALUE!</v>
      </c>
      <c r="BJ46" s="34" t="e">
        <f t="shared" si="59"/>
        <v>#VALUE!</v>
      </c>
      <c r="BK46" s="34" t="e">
        <f t="shared" si="60"/>
        <v>#VALUE!</v>
      </c>
      <c r="BL46" s="34" t="e">
        <f t="shared" si="53"/>
        <v>#VALUE!</v>
      </c>
      <c r="BQ46" s="34">
        <f t="shared" si="54"/>
        <v>0</v>
      </c>
      <c r="BR46" s="34">
        <f t="shared" si="55"/>
        <v>113</v>
      </c>
      <c r="BS46" s="34">
        <f t="shared" si="41"/>
        <v>0</v>
      </c>
      <c r="BT46" s="34">
        <f t="shared" si="42"/>
        <v>0</v>
      </c>
      <c r="BU46" s="34">
        <f t="shared" si="43"/>
        <v>0</v>
      </c>
      <c r="BV46" s="34">
        <f t="shared" si="44"/>
        <v>0</v>
      </c>
      <c r="BW46" s="34">
        <f t="shared" si="45"/>
        <v>0</v>
      </c>
    </row>
    <row r="47" spans="1:75" x14ac:dyDescent="0.3">
      <c r="A47" s="109" t="s">
        <v>40</v>
      </c>
      <c r="B47" s="109"/>
      <c r="C47" s="109"/>
      <c r="AV47" s="80">
        <f t="shared" si="35"/>
        <v>117.05500000000001</v>
      </c>
      <c r="AW47" s="71">
        <f t="shared" si="46"/>
        <v>92</v>
      </c>
      <c r="AX47" s="41">
        <f t="shared" si="36"/>
        <v>0</v>
      </c>
      <c r="AY47" s="41">
        <f t="shared" si="37"/>
        <v>-20.278333333333222</v>
      </c>
      <c r="AZ47" s="41">
        <f t="shared" si="38"/>
        <v>52.899999999999771</v>
      </c>
      <c r="BA47" s="41">
        <f t="shared" si="39"/>
        <v>8.4333333333334508</v>
      </c>
      <c r="BB47" s="41">
        <f t="shared" si="40"/>
        <v>76</v>
      </c>
      <c r="BF47" s="80" t="e">
        <f t="shared" si="56"/>
        <v>#VALUE!</v>
      </c>
      <c r="BG47" s="71">
        <f t="shared" si="57"/>
        <v>92</v>
      </c>
      <c r="BH47" s="41">
        <f t="shared" si="49"/>
        <v>0</v>
      </c>
      <c r="BI47" s="34" t="e">
        <f t="shared" si="58"/>
        <v>#VALUE!</v>
      </c>
      <c r="BJ47" s="34" t="e">
        <f t="shared" si="59"/>
        <v>#VALUE!</v>
      </c>
      <c r="BK47" s="34" t="e">
        <f t="shared" si="60"/>
        <v>#VALUE!</v>
      </c>
      <c r="BL47" s="34" t="e">
        <f t="shared" si="53"/>
        <v>#VALUE!</v>
      </c>
      <c r="BQ47" s="34">
        <f t="shared" si="54"/>
        <v>0</v>
      </c>
      <c r="BR47" s="34">
        <f t="shared" si="55"/>
        <v>114</v>
      </c>
      <c r="BS47" s="34">
        <f t="shared" si="41"/>
        <v>0</v>
      </c>
      <c r="BT47" s="34">
        <f t="shared" si="42"/>
        <v>0</v>
      </c>
      <c r="BU47" s="34">
        <f t="shared" si="43"/>
        <v>0</v>
      </c>
      <c r="BV47" s="34">
        <f t="shared" si="44"/>
        <v>0</v>
      </c>
      <c r="BW47" s="34">
        <f t="shared" si="45"/>
        <v>0</v>
      </c>
    </row>
    <row r="48" spans="1:75" x14ac:dyDescent="0.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V48" s="80">
        <f t="shared" si="35"/>
        <v>118.21187499999999</v>
      </c>
      <c r="AW48" s="71">
        <f t="shared" si="46"/>
        <v>94</v>
      </c>
      <c r="AX48" s="41">
        <f t="shared" si="36"/>
        <v>0</v>
      </c>
      <c r="AY48" s="41">
        <f t="shared" si="37"/>
        <v>-21.629791666666549</v>
      </c>
      <c r="AZ48" s="41">
        <f t="shared" si="38"/>
        <v>55.22499999999976</v>
      </c>
      <c r="BA48" s="41">
        <f t="shared" si="39"/>
        <v>8.6166666666667879</v>
      </c>
      <c r="BB48" s="41">
        <f t="shared" si="40"/>
        <v>76</v>
      </c>
      <c r="BF48" s="80" t="e">
        <f t="shared" si="56"/>
        <v>#VALUE!</v>
      </c>
      <c r="BG48" s="71">
        <f t="shared" si="57"/>
        <v>94</v>
      </c>
      <c r="BH48" s="41">
        <f t="shared" si="49"/>
        <v>0</v>
      </c>
      <c r="BI48" s="34" t="e">
        <f t="shared" si="58"/>
        <v>#VALUE!</v>
      </c>
      <c r="BJ48" s="34" t="e">
        <f t="shared" si="59"/>
        <v>#VALUE!</v>
      </c>
      <c r="BK48" s="34" t="e">
        <f t="shared" si="60"/>
        <v>#VALUE!</v>
      </c>
      <c r="BL48" s="34" t="e">
        <f t="shared" si="53"/>
        <v>#VALUE!</v>
      </c>
      <c r="BQ48" s="34">
        <f t="shared" si="54"/>
        <v>0</v>
      </c>
      <c r="BR48" s="34">
        <f t="shared" si="55"/>
        <v>115</v>
      </c>
      <c r="BS48" s="34">
        <f t="shared" si="41"/>
        <v>0</v>
      </c>
      <c r="BT48" s="34">
        <f t="shared" si="42"/>
        <v>0</v>
      </c>
      <c r="BU48" s="34">
        <f t="shared" si="43"/>
        <v>0</v>
      </c>
      <c r="BV48" s="34">
        <f t="shared" si="44"/>
        <v>0</v>
      </c>
      <c r="BW48" s="34">
        <f t="shared" si="45"/>
        <v>0</v>
      </c>
    </row>
    <row r="49" spans="1:75" x14ac:dyDescent="0.3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V49" s="80">
        <f t="shared" si="35"/>
        <v>119.36</v>
      </c>
      <c r="AW49" s="71">
        <f t="shared" si="46"/>
        <v>96</v>
      </c>
      <c r="AX49" s="41">
        <f t="shared" si="36"/>
        <v>0</v>
      </c>
      <c r="AY49" s="41">
        <f t="shared" si="37"/>
        <v>-23.039999999999875</v>
      </c>
      <c r="AZ49" s="41">
        <f t="shared" si="38"/>
        <v>57.599999999999746</v>
      </c>
      <c r="BA49" s="41">
        <f t="shared" si="39"/>
        <v>8.8000000000001233</v>
      </c>
      <c r="BB49" s="41">
        <f t="shared" si="40"/>
        <v>76</v>
      </c>
      <c r="BF49" s="80" t="e">
        <f t="shared" si="56"/>
        <v>#VALUE!</v>
      </c>
      <c r="BG49" s="71">
        <f t="shared" si="57"/>
        <v>96</v>
      </c>
      <c r="BH49" s="41">
        <f t="shared" si="49"/>
        <v>0</v>
      </c>
      <c r="BI49" s="34" t="e">
        <f t="shared" si="58"/>
        <v>#VALUE!</v>
      </c>
      <c r="BJ49" s="34" t="e">
        <f t="shared" si="59"/>
        <v>#VALUE!</v>
      </c>
      <c r="BK49" s="34" t="e">
        <f t="shared" si="60"/>
        <v>#VALUE!</v>
      </c>
      <c r="BL49" s="34" t="e">
        <f t="shared" si="53"/>
        <v>#VALUE!</v>
      </c>
      <c r="BQ49" s="34">
        <f t="shared" si="54"/>
        <v>0</v>
      </c>
      <c r="BR49" s="34">
        <f t="shared" si="55"/>
        <v>116</v>
      </c>
      <c r="BS49" s="34">
        <f t="shared" si="41"/>
        <v>0</v>
      </c>
      <c r="BT49" s="34">
        <f t="shared" si="42"/>
        <v>0</v>
      </c>
      <c r="BU49" s="34">
        <f t="shared" si="43"/>
        <v>0</v>
      </c>
      <c r="BV49" s="34">
        <f t="shared" si="44"/>
        <v>0</v>
      </c>
      <c r="BW49" s="34">
        <f t="shared" si="45"/>
        <v>0</v>
      </c>
    </row>
    <row r="50" spans="1:75" x14ac:dyDescent="0.3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V50" s="80"/>
      <c r="AW50" s="71"/>
      <c r="BF50" s="80"/>
      <c r="BG50" s="71"/>
    </row>
    <row r="51" spans="1:75" x14ac:dyDescent="0.3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V51" s="80"/>
      <c r="AW51" s="71"/>
      <c r="BF51" s="80"/>
      <c r="BG51" s="71"/>
    </row>
    <row r="52" spans="1:75" x14ac:dyDescent="0.3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V52" s="80"/>
      <c r="AW52" s="71"/>
      <c r="BF52" s="80"/>
      <c r="BG52" s="71"/>
    </row>
    <row r="53" spans="1:75" x14ac:dyDescent="0.3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V53" s="80"/>
      <c r="AW53" s="71"/>
      <c r="BF53" s="80"/>
      <c r="BG53" s="71"/>
    </row>
    <row r="54" spans="1:75" x14ac:dyDescent="0.3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V54" s="80"/>
      <c r="AW54" s="71"/>
      <c r="BF54" s="80"/>
      <c r="BG54" s="71"/>
    </row>
    <row r="55" spans="1:75" x14ac:dyDescent="0.3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V55" s="80"/>
      <c r="AW55" s="71"/>
      <c r="BF55" s="80"/>
      <c r="BG55" s="71"/>
    </row>
    <row r="56" spans="1:75" x14ac:dyDescent="0.3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V56" s="80"/>
      <c r="AW56" s="71"/>
      <c r="BF56" s="80"/>
      <c r="BG56" s="71"/>
    </row>
    <row r="57" spans="1:75" x14ac:dyDescent="0.3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V57" s="80"/>
      <c r="AW57" s="71"/>
      <c r="BF57" s="80"/>
      <c r="BG57" s="71"/>
    </row>
    <row r="58" spans="1:75" x14ac:dyDescent="0.3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V58" s="80"/>
      <c r="AW58" s="71"/>
      <c r="BF58" s="80"/>
      <c r="BG58" s="71"/>
    </row>
    <row r="59" spans="1:75" x14ac:dyDescent="0.3">
      <c r="A59" s="41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V59" s="80"/>
      <c r="AW59" s="71"/>
      <c r="BF59" s="80"/>
      <c r="BG59" s="71"/>
    </row>
    <row r="60" spans="1:75" x14ac:dyDescent="0.3">
      <c r="A60" s="41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V60" s="80"/>
      <c r="AW60" s="71"/>
      <c r="BF60" s="80"/>
      <c r="BG60" s="71"/>
    </row>
    <row r="61" spans="1:75" x14ac:dyDescent="0.3">
      <c r="A61" s="41"/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V61" s="80"/>
      <c r="AW61" s="71"/>
      <c r="BF61" s="80"/>
      <c r="BG61" s="71"/>
    </row>
    <row r="62" spans="1:75" x14ac:dyDescent="0.3">
      <c r="A62" s="41"/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V62" s="80"/>
      <c r="AW62" s="71"/>
      <c r="BF62" s="80"/>
      <c r="BG62" s="71"/>
    </row>
    <row r="63" spans="1:75" x14ac:dyDescent="0.3">
      <c r="A63" s="41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V63" s="80"/>
      <c r="AW63" s="71"/>
      <c r="BF63" s="80"/>
      <c r="BG63" s="71"/>
    </row>
    <row r="64" spans="1:75" x14ac:dyDescent="0.3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V64" s="80"/>
      <c r="AW64" s="71"/>
      <c r="BF64" s="80"/>
      <c r="BG64" s="71"/>
    </row>
    <row r="65" spans="1:59" x14ac:dyDescent="0.3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V65" s="80"/>
      <c r="AW65" s="71"/>
      <c r="BF65" s="80"/>
      <c r="BG65" s="71"/>
    </row>
    <row r="66" spans="1:59" x14ac:dyDescent="0.3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V66" s="80"/>
      <c r="AW66" s="71"/>
      <c r="BF66" s="80"/>
      <c r="BG66" s="71"/>
    </row>
    <row r="67" spans="1:59" x14ac:dyDescent="0.3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V67" s="80"/>
      <c r="AW67" s="71"/>
      <c r="BF67" s="80"/>
      <c r="BG67" s="71"/>
    </row>
    <row r="68" spans="1:59" x14ac:dyDescent="0.3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V68" s="80"/>
      <c r="AW68" s="71"/>
      <c r="BF68" s="80"/>
      <c r="BG68" s="71"/>
    </row>
    <row r="69" spans="1:59" x14ac:dyDescent="0.3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V69" s="80"/>
      <c r="AW69" s="71"/>
      <c r="BF69" s="80"/>
      <c r="BG69" s="71"/>
    </row>
    <row r="70" spans="1:59" x14ac:dyDescent="0.3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V70" s="80"/>
      <c r="AW70" s="71"/>
      <c r="BF70" s="80"/>
      <c r="BG70" s="71"/>
    </row>
    <row r="71" spans="1:59" x14ac:dyDescent="0.3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V71" s="80"/>
      <c r="AW71" s="71"/>
      <c r="BF71" s="80"/>
      <c r="BG71" s="71"/>
    </row>
    <row r="72" spans="1:59" x14ac:dyDescent="0.3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V72" s="80"/>
      <c r="AW72" s="71"/>
      <c r="BF72" s="80"/>
      <c r="BG72" s="71"/>
    </row>
    <row r="73" spans="1:59" x14ac:dyDescent="0.3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V73" s="80"/>
      <c r="AW73" s="71"/>
      <c r="BF73" s="80"/>
      <c r="BG73" s="71"/>
    </row>
    <row r="74" spans="1:59" x14ac:dyDescent="0.3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V74" s="80"/>
      <c r="AW74" s="71"/>
      <c r="BF74" s="80"/>
      <c r="BG74" s="71"/>
    </row>
    <row r="75" spans="1:59" x14ac:dyDescent="0.3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V75" s="80"/>
      <c r="AW75" s="71"/>
      <c r="BF75" s="80"/>
      <c r="BG75" s="71"/>
    </row>
    <row r="76" spans="1:59" x14ac:dyDescent="0.3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V76" s="80"/>
      <c r="AW76" s="71"/>
      <c r="BF76" s="80"/>
      <c r="BG76" s="71"/>
    </row>
    <row r="77" spans="1:59" x14ac:dyDescent="0.3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V77" s="80"/>
      <c r="AW77" s="71"/>
      <c r="BF77" s="80"/>
      <c r="BG77" s="71"/>
    </row>
    <row r="78" spans="1:59" x14ac:dyDescent="0.3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V78" s="80"/>
      <c r="AW78" s="71"/>
      <c r="BF78" s="80"/>
      <c r="BG78" s="71"/>
    </row>
    <row r="79" spans="1:59" x14ac:dyDescent="0.3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V79" s="80"/>
      <c r="AW79" s="71"/>
      <c r="BF79" s="80"/>
      <c r="BG79" s="71"/>
    </row>
    <row r="80" spans="1:59" x14ac:dyDescent="0.3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V80" s="80"/>
      <c r="AW80" s="71"/>
      <c r="BF80" s="80"/>
      <c r="BG80" s="71"/>
    </row>
    <row r="81" spans="1:59" x14ac:dyDescent="0.3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V81" s="80"/>
      <c r="AW81" s="71"/>
      <c r="BF81" s="80"/>
      <c r="BG81" s="71"/>
    </row>
    <row r="82" spans="1:59" x14ac:dyDescent="0.3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V82" s="80"/>
      <c r="AW82" s="71"/>
      <c r="BF82" s="80"/>
      <c r="BG82" s="71"/>
    </row>
    <row r="83" spans="1:59" x14ac:dyDescent="0.3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V83" s="80"/>
      <c r="AW83" s="71"/>
      <c r="BF83" s="80"/>
      <c r="BG83" s="71"/>
    </row>
    <row r="84" spans="1:59" x14ac:dyDescent="0.3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V84" s="80"/>
      <c r="AW84" s="71"/>
      <c r="BF84" s="80"/>
      <c r="BG84" s="71"/>
    </row>
    <row r="85" spans="1:59" x14ac:dyDescent="0.3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V85" s="80"/>
      <c r="AW85" s="71"/>
      <c r="BF85" s="80"/>
      <c r="BG85" s="71"/>
    </row>
    <row r="86" spans="1:59" x14ac:dyDescent="0.3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V86" s="80"/>
      <c r="AW86" s="71"/>
      <c r="BF86" s="80"/>
      <c r="BG86" s="71"/>
    </row>
    <row r="87" spans="1:59" x14ac:dyDescent="0.3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V87" s="80"/>
      <c r="AW87" s="71"/>
      <c r="BF87" s="80"/>
      <c r="BG87" s="71"/>
    </row>
    <row r="88" spans="1:59" x14ac:dyDescent="0.3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V88" s="80"/>
      <c r="AW88" s="71"/>
      <c r="BF88" s="80"/>
      <c r="BG88" s="71"/>
    </row>
    <row r="89" spans="1:59" x14ac:dyDescent="0.3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V89" s="80"/>
      <c r="AW89" s="71"/>
      <c r="BF89" s="80"/>
      <c r="BG89" s="71"/>
    </row>
    <row r="90" spans="1:59" x14ac:dyDescent="0.3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V90" s="80"/>
      <c r="AW90" s="71"/>
      <c r="BF90" s="80"/>
      <c r="BG90" s="71"/>
    </row>
    <row r="91" spans="1:59" x14ac:dyDescent="0.3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V91" s="80"/>
      <c r="AW91" s="71"/>
      <c r="BF91" s="80"/>
      <c r="BG91" s="71"/>
    </row>
    <row r="92" spans="1:59" x14ac:dyDescent="0.3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V92" s="80"/>
      <c r="AW92" s="71"/>
      <c r="BF92" s="80"/>
      <c r="BG92" s="71"/>
    </row>
    <row r="93" spans="1:59" x14ac:dyDescent="0.3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V93" s="80"/>
      <c r="AW93" s="71"/>
      <c r="BF93" s="80"/>
      <c r="BG93" s="71"/>
    </row>
    <row r="94" spans="1:59" x14ac:dyDescent="0.3">
      <c r="A94" s="34"/>
      <c r="B94" s="34"/>
      <c r="C94" s="34"/>
      <c r="D94" s="34"/>
      <c r="E94" s="34"/>
      <c r="F94" s="34"/>
      <c r="G94" s="34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V94" s="80"/>
      <c r="AW94" s="71"/>
      <c r="BF94" s="80"/>
      <c r="BG94" s="71"/>
    </row>
    <row r="95" spans="1:59" x14ac:dyDescent="0.3">
      <c r="A95" s="101"/>
      <c r="B95" s="98" t="s">
        <v>22</v>
      </c>
      <c r="C95" s="98" t="s">
        <v>12</v>
      </c>
      <c r="D95" s="98" t="s">
        <v>13</v>
      </c>
      <c r="E95" s="98" t="s">
        <v>15</v>
      </c>
      <c r="F95" s="98"/>
      <c r="G95" s="98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V95" s="80"/>
      <c r="AW95" s="71"/>
      <c r="BF95" s="80"/>
      <c r="BG95" s="71"/>
    </row>
    <row r="96" spans="1:59" x14ac:dyDescent="0.3">
      <c r="A96" s="102">
        <f>Start!C13</f>
        <v>0.125</v>
      </c>
      <c r="B96" s="98">
        <f>IF(Start!C18&gt;0,Start!C18,"")</f>
        <v>76</v>
      </c>
      <c r="C96" s="103">
        <f>IF(Start!C16&gt;0,Start!C16,"")</f>
        <v>120</v>
      </c>
      <c r="D96" s="103">
        <f>IF(Start!C17&gt;0,Start!C17,"")</f>
        <v>70</v>
      </c>
      <c r="E96" s="104" t="e">
        <f>IF(Start!#REF!&gt;0,Start!#REF!,"")</f>
        <v>#REF!</v>
      </c>
      <c r="F96" s="98"/>
      <c r="G96" s="98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V96" s="80"/>
      <c r="AW96" s="71"/>
      <c r="BF96" s="80"/>
      <c r="BG96" s="71"/>
    </row>
    <row r="97" spans="1:83" x14ac:dyDescent="0.3">
      <c r="A97" s="102">
        <f>A96+Start!$C$13</f>
        <v>0.25</v>
      </c>
      <c r="B97" s="98">
        <f>IF(Start!C23&gt;0,Start!C23,"")</f>
        <v>88</v>
      </c>
      <c r="C97" s="103">
        <f>IF(Start!C21&gt;0,Start!C21,"")</f>
        <v>130</v>
      </c>
      <c r="D97" s="103">
        <f>IF(Start!C22&gt;0,Start!C22,"")</f>
        <v>75</v>
      </c>
      <c r="E97" s="104" t="e">
        <f>IF(Start!#REF!&gt;0,Start!#REF!,"")</f>
        <v>#REF!</v>
      </c>
      <c r="F97" s="98"/>
      <c r="G97" s="98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V97" s="80"/>
      <c r="AW97" s="71"/>
      <c r="BF97" s="80"/>
      <c r="BG97" s="71"/>
    </row>
    <row r="98" spans="1:83" x14ac:dyDescent="0.3">
      <c r="A98" s="102">
        <f>A97+Start!$C$13</f>
        <v>0.375</v>
      </c>
      <c r="B98" s="98">
        <f>IF(Start!C28&gt;0,Start!C28,"")</f>
        <v>110</v>
      </c>
      <c r="C98" s="103">
        <f>IF(Start!C26&gt;0,Start!C26,"")</f>
        <v>145</v>
      </c>
      <c r="D98" s="103">
        <f>IF(Start!C27&gt;0,Start!C27,"")</f>
        <v>70</v>
      </c>
      <c r="E98" s="104" t="e">
        <f>IF(Start!#REF!&gt;0,Start!#REF!,"")</f>
        <v>#REF!</v>
      </c>
      <c r="F98" s="98"/>
      <c r="G98" s="98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V98" s="80"/>
      <c r="AW98" s="71"/>
      <c r="BF98" s="80"/>
      <c r="BG98" s="71"/>
    </row>
    <row r="99" spans="1:83" x14ac:dyDescent="0.3">
      <c r="A99" s="102">
        <f>A98+Start!$C$13</f>
        <v>0.5</v>
      </c>
      <c r="B99" s="98">
        <f>IF(Start!C33&gt;0,Start!C33,"")</f>
        <v>132</v>
      </c>
      <c r="C99" s="103">
        <f>IF(Start!C31&gt;0,Start!C31,"")</f>
        <v>160</v>
      </c>
      <c r="D99" s="103">
        <f>IF(Start!C32&gt;0,Start!C32,"")</f>
        <v>75</v>
      </c>
      <c r="E99" s="104" t="e">
        <f>IF(Start!#REF!&gt;0,Start!#REF!,"")</f>
        <v>#REF!</v>
      </c>
      <c r="F99" s="98"/>
      <c r="G99" s="98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V99" s="80"/>
      <c r="AW99" s="71"/>
      <c r="BF99" s="80"/>
      <c r="BG99" s="71"/>
    </row>
    <row r="100" spans="1:83" x14ac:dyDescent="0.3">
      <c r="A100" s="102">
        <f>A99+Start!$C$13</f>
        <v>0.625</v>
      </c>
      <c r="B100" s="98" t="str">
        <f>IF(Start!C38&gt;0,Start!C38,"")</f>
        <v/>
      </c>
      <c r="C100" s="103" t="str">
        <f>IF(Start!C36&gt;0,Start!C36,"")</f>
        <v/>
      </c>
      <c r="D100" s="103" t="str">
        <f>IF(Start!C37&gt;0,Start!C37,"")</f>
        <v/>
      </c>
      <c r="E100" s="104" t="e">
        <f>IF(Start!#REF!&gt;0,Start!#REF!,"")</f>
        <v>#REF!</v>
      </c>
      <c r="F100" s="98"/>
      <c r="G100" s="98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V100" s="80"/>
      <c r="AW100" s="71"/>
      <c r="BF100" s="80"/>
      <c r="BG100" s="71"/>
    </row>
    <row r="101" spans="1:83" x14ac:dyDescent="0.3">
      <c r="A101" s="102">
        <f>A100+Start!$C$13</f>
        <v>0.75</v>
      </c>
      <c r="B101" s="98" t="str">
        <f>IF(Start!C43&gt;0,Start!C43,"")</f>
        <v/>
      </c>
      <c r="C101" s="103" t="str">
        <f>IF(Start!C41&gt;0,Start!C41,"")</f>
        <v/>
      </c>
      <c r="D101" s="103" t="str">
        <f>IF(Start!C42&gt;0,Start!C42,"")</f>
        <v/>
      </c>
      <c r="E101" s="104" t="e">
        <f>IF(Start!#REF!&gt;0,Start!#REF!,"")</f>
        <v>#REF!</v>
      </c>
      <c r="F101" s="98"/>
      <c r="G101" s="98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V101" s="80"/>
      <c r="AW101" s="71"/>
      <c r="BF101" s="80"/>
      <c r="BG101" s="71"/>
    </row>
    <row r="102" spans="1:83" x14ac:dyDescent="0.3">
      <c r="A102" s="102">
        <f>A101+Start!$C$13</f>
        <v>0.875</v>
      </c>
      <c r="B102" s="98" t="str">
        <f>IF(Start!C48&gt;0,Start!C48,"")</f>
        <v/>
      </c>
      <c r="C102" s="103" t="str">
        <f>IF(Start!C46&gt;0,Start!C46,"")</f>
        <v/>
      </c>
      <c r="D102" s="103" t="str">
        <f>IF(Start!C47&gt;0,Start!C47,"")</f>
        <v/>
      </c>
      <c r="E102" s="104" t="e">
        <f>IF(Start!#REF!&gt;0,Start!#REF!,"")</f>
        <v>#REF!</v>
      </c>
      <c r="F102" s="98"/>
      <c r="G102" s="98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V102" s="80"/>
      <c r="AW102" s="71"/>
      <c r="BF102" s="80"/>
      <c r="BG102" s="71"/>
    </row>
    <row r="103" spans="1:83" x14ac:dyDescent="0.3">
      <c r="A103" s="98" t="s">
        <v>69</v>
      </c>
      <c r="B103" s="98">
        <f>IF(Start!C53="","",Start!C53)</f>
        <v>124</v>
      </c>
      <c r="C103" s="98">
        <f>IF(Start!C51="","",Start!C51)</f>
        <v>130</v>
      </c>
      <c r="D103" s="98">
        <f>IF(Start!C52="","",Start!C52)</f>
        <v>75</v>
      </c>
      <c r="E103" s="104" t="e">
        <f>IF(Start!#REF!&gt;0,Start!#REF!,"")</f>
        <v>#REF!</v>
      </c>
      <c r="F103" s="98"/>
      <c r="G103" s="98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V103" s="80"/>
      <c r="AW103" s="71"/>
      <c r="BF103" s="80"/>
      <c r="BG103" s="71"/>
    </row>
    <row r="104" spans="1:83" x14ac:dyDescent="0.3">
      <c r="A104" s="98" t="s">
        <v>21</v>
      </c>
      <c r="B104" s="98">
        <f>IF(Start!C58="","",Start!C58)</f>
        <v>100</v>
      </c>
      <c r="C104" s="98">
        <f>IF(Start!C56="","",Start!C56)</f>
        <v>120</v>
      </c>
      <c r="D104" s="98">
        <f>IF(Start!C57="","",Start!C57)</f>
        <v>70</v>
      </c>
      <c r="E104" s="104" t="e">
        <f>IF(Start!#REF!&gt;0,Start!#REF!,"")</f>
        <v>#REF!</v>
      </c>
      <c r="F104" s="98"/>
      <c r="G104" s="98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V104" s="80">
        <f t="shared" si="35"/>
        <v>120.498125</v>
      </c>
      <c r="AW104" s="71">
        <f>AW49+2</f>
        <v>98</v>
      </c>
      <c r="AX104" s="41">
        <f t="shared" si="36"/>
        <v>0</v>
      </c>
      <c r="AY104" s="41">
        <f t="shared" si="37"/>
        <v>-24.5102083333332</v>
      </c>
      <c r="AZ104" s="41">
        <f t="shared" si="38"/>
        <v>60.024999999999736</v>
      </c>
      <c r="BA104" s="41">
        <f t="shared" si="39"/>
        <v>8.9833333333334586</v>
      </c>
      <c r="BB104" s="41">
        <f t="shared" si="40"/>
        <v>76</v>
      </c>
      <c r="BF104" s="80" t="e">
        <f t="shared" si="56"/>
        <v>#VALUE!</v>
      </c>
      <c r="BG104" s="71">
        <f>BG49+2</f>
        <v>98</v>
      </c>
      <c r="BH104" s="41">
        <f t="shared" si="49"/>
        <v>0</v>
      </c>
      <c r="BI104" s="34" t="e">
        <f t="shared" si="58"/>
        <v>#VALUE!</v>
      </c>
      <c r="BJ104" s="34" t="e">
        <f t="shared" si="59"/>
        <v>#VALUE!</v>
      </c>
      <c r="BK104" s="34" t="e">
        <f t="shared" si="60"/>
        <v>#VALUE!</v>
      </c>
      <c r="BL104" s="34" t="e">
        <f t="shared" si="53"/>
        <v>#VALUE!</v>
      </c>
      <c r="BQ104" s="34">
        <f t="shared" si="54"/>
        <v>0</v>
      </c>
      <c r="BR104" s="34">
        <f>BR49+1</f>
        <v>117</v>
      </c>
      <c r="BS104" s="34">
        <f t="shared" si="41"/>
        <v>0</v>
      </c>
      <c r="BT104" s="34">
        <f t="shared" si="42"/>
        <v>0</v>
      </c>
      <c r="BU104" s="34">
        <f t="shared" si="43"/>
        <v>0</v>
      </c>
      <c r="BV104" s="34">
        <f t="shared" si="44"/>
        <v>0</v>
      </c>
      <c r="BW104" s="34">
        <f t="shared" si="45"/>
        <v>0</v>
      </c>
    </row>
    <row r="105" spans="1:83" x14ac:dyDescent="0.3">
      <c r="A105" s="34"/>
      <c r="B105" s="34"/>
      <c r="C105" s="34"/>
      <c r="D105" s="34"/>
      <c r="E105" s="34"/>
      <c r="F105" s="34"/>
      <c r="G105" s="34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V105" s="80">
        <f t="shared" si="35"/>
        <v>121.625</v>
      </c>
      <c r="AW105" s="71">
        <f t="shared" si="46"/>
        <v>100</v>
      </c>
      <c r="AX105" s="41">
        <f t="shared" si="36"/>
        <v>0</v>
      </c>
      <c r="AY105" s="41">
        <f t="shared" si="37"/>
        <v>-26.041666666666526</v>
      </c>
      <c r="AZ105" s="41">
        <f t="shared" si="38"/>
        <v>62.499999999999723</v>
      </c>
      <c r="BA105" s="41">
        <f t="shared" si="39"/>
        <v>9.1666666666667957</v>
      </c>
      <c r="BB105" s="41">
        <f t="shared" si="40"/>
        <v>76</v>
      </c>
      <c r="BF105" s="80" t="e">
        <f t="shared" si="56"/>
        <v>#VALUE!</v>
      </c>
      <c r="BG105" s="71">
        <f t="shared" si="57"/>
        <v>100</v>
      </c>
      <c r="BH105" s="41">
        <f t="shared" si="49"/>
        <v>0</v>
      </c>
      <c r="BI105" s="34" t="e">
        <f t="shared" si="58"/>
        <v>#VALUE!</v>
      </c>
      <c r="BJ105" s="34" t="e">
        <f t="shared" si="59"/>
        <v>#VALUE!</v>
      </c>
      <c r="BK105" s="34" t="e">
        <f t="shared" si="60"/>
        <v>#VALUE!</v>
      </c>
      <c r="BL105" s="34" t="e">
        <f t="shared" si="53"/>
        <v>#VALUE!</v>
      </c>
      <c r="BQ105" s="34">
        <f t="shared" si="54"/>
        <v>0</v>
      </c>
      <c r="BR105" s="34">
        <f t="shared" si="55"/>
        <v>118</v>
      </c>
      <c r="BS105" s="34">
        <f t="shared" si="41"/>
        <v>0</v>
      </c>
      <c r="BT105" s="34">
        <f t="shared" si="42"/>
        <v>0</v>
      </c>
      <c r="BU105" s="34">
        <f t="shared" si="43"/>
        <v>0</v>
      </c>
      <c r="BV105" s="34">
        <f t="shared" si="44"/>
        <v>0</v>
      </c>
      <c r="BW105" s="34">
        <f t="shared" si="45"/>
        <v>0</v>
      </c>
    </row>
    <row r="106" spans="1:83" x14ac:dyDescent="0.3">
      <c r="A106" s="34"/>
      <c r="B106" s="34"/>
      <c r="C106" s="34"/>
      <c r="D106" s="34"/>
      <c r="E106" s="34"/>
      <c r="F106" s="34"/>
      <c r="G106" s="34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V106" s="80">
        <f t="shared" si="35"/>
        <v>122.739375</v>
      </c>
      <c r="AW106" s="71">
        <f t="shared" si="46"/>
        <v>102</v>
      </c>
      <c r="AX106" s="41">
        <f t="shared" si="36"/>
        <v>0</v>
      </c>
      <c r="AY106" s="41">
        <f t="shared" si="37"/>
        <v>-27.635624999999852</v>
      </c>
      <c r="AZ106" s="41">
        <f t="shared" si="38"/>
        <v>65.024999999999721</v>
      </c>
      <c r="BA106" s="41">
        <f t="shared" si="39"/>
        <v>9.3500000000001311</v>
      </c>
      <c r="BB106" s="41">
        <f t="shared" si="40"/>
        <v>76</v>
      </c>
      <c r="BF106" s="80" t="e">
        <f t="shared" si="56"/>
        <v>#VALUE!</v>
      </c>
      <c r="BG106" s="71">
        <f t="shared" si="57"/>
        <v>102</v>
      </c>
      <c r="BH106" s="41">
        <f t="shared" si="49"/>
        <v>0</v>
      </c>
      <c r="BI106" s="34" t="e">
        <f t="shared" si="58"/>
        <v>#VALUE!</v>
      </c>
      <c r="BJ106" s="34" t="e">
        <f t="shared" si="59"/>
        <v>#VALUE!</v>
      </c>
      <c r="BK106" s="34" t="e">
        <f t="shared" si="60"/>
        <v>#VALUE!</v>
      </c>
      <c r="BL106" s="34" t="e">
        <f t="shared" si="53"/>
        <v>#VALUE!</v>
      </c>
      <c r="BQ106" s="34">
        <f t="shared" si="54"/>
        <v>0</v>
      </c>
      <c r="BR106" s="34">
        <f t="shared" si="55"/>
        <v>119</v>
      </c>
      <c r="BS106" s="34">
        <f t="shared" si="41"/>
        <v>0</v>
      </c>
      <c r="BT106" s="34">
        <f t="shared" si="42"/>
        <v>0</v>
      </c>
      <c r="BU106" s="34">
        <f t="shared" si="43"/>
        <v>0</v>
      </c>
      <c r="BV106" s="34">
        <f t="shared" si="44"/>
        <v>0</v>
      </c>
      <c r="BW106" s="34">
        <f t="shared" si="45"/>
        <v>0</v>
      </c>
    </row>
    <row r="107" spans="1:83" x14ac:dyDescent="0.3">
      <c r="A107" s="34"/>
      <c r="B107" s="34"/>
      <c r="C107" s="34"/>
      <c r="D107" s="34"/>
      <c r="E107" s="34"/>
      <c r="F107" s="34"/>
      <c r="G107" s="34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V107" s="80">
        <f t="shared" si="35"/>
        <v>123.84</v>
      </c>
      <c r="AW107" s="71">
        <f t="shared" si="46"/>
        <v>104</v>
      </c>
      <c r="AX107" s="41">
        <f t="shared" si="36"/>
        <v>0</v>
      </c>
      <c r="AY107" s="41">
        <f t="shared" si="37"/>
        <v>-29.293333333333177</v>
      </c>
      <c r="AZ107" s="41">
        <f t="shared" si="38"/>
        <v>67.59999999999971</v>
      </c>
      <c r="BA107" s="41">
        <f t="shared" si="39"/>
        <v>9.5333333333334664</v>
      </c>
      <c r="BB107" s="41">
        <f t="shared" si="40"/>
        <v>76</v>
      </c>
      <c r="BF107" s="80" t="e">
        <f t="shared" si="56"/>
        <v>#VALUE!</v>
      </c>
      <c r="BG107" s="71">
        <f t="shared" si="57"/>
        <v>104</v>
      </c>
      <c r="BH107" s="41">
        <f t="shared" si="49"/>
        <v>0</v>
      </c>
      <c r="BI107" s="34" t="e">
        <f t="shared" si="58"/>
        <v>#VALUE!</v>
      </c>
      <c r="BJ107" s="34" t="e">
        <f t="shared" si="59"/>
        <v>#VALUE!</v>
      </c>
      <c r="BK107" s="34" t="e">
        <f t="shared" si="60"/>
        <v>#VALUE!</v>
      </c>
      <c r="BL107" s="34" t="e">
        <f t="shared" si="53"/>
        <v>#VALUE!</v>
      </c>
      <c r="BQ107" s="34">
        <f t="shared" si="54"/>
        <v>0</v>
      </c>
      <c r="BR107" s="34">
        <f t="shared" si="55"/>
        <v>120</v>
      </c>
      <c r="BS107" s="34">
        <f t="shared" si="41"/>
        <v>0</v>
      </c>
      <c r="BT107" s="34">
        <f t="shared" si="42"/>
        <v>0</v>
      </c>
      <c r="BU107" s="34">
        <f t="shared" si="43"/>
        <v>0</v>
      </c>
      <c r="BV107" s="34">
        <f t="shared" si="44"/>
        <v>0</v>
      </c>
      <c r="BW107" s="34">
        <f t="shared" si="45"/>
        <v>0</v>
      </c>
    </row>
    <row r="108" spans="1:83" x14ac:dyDescent="0.3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V108" s="80">
        <f t="shared" si="35"/>
        <v>124.925625</v>
      </c>
      <c r="AW108" s="71">
        <f t="shared" si="46"/>
        <v>106</v>
      </c>
      <c r="AX108" s="41">
        <f t="shared" si="36"/>
        <v>0</v>
      </c>
      <c r="AY108" s="41">
        <f t="shared" si="37"/>
        <v>-31.016041666666499</v>
      </c>
      <c r="AZ108" s="41">
        <f t="shared" si="38"/>
        <v>70.224999999999696</v>
      </c>
      <c r="BA108" s="41">
        <f t="shared" si="39"/>
        <v>9.7166666666668036</v>
      </c>
      <c r="BB108" s="41">
        <f t="shared" si="40"/>
        <v>76</v>
      </c>
      <c r="BF108" s="80" t="e">
        <f t="shared" si="56"/>
        <v>#VALUE!</v>
      </c>
      <c r="BG108" s="71">
        <f t="shared" si="57"/>
        <v>106</v>
      </c>
      <c r="BH108" s="41">
        <f t="shared" si="49"/>
        <v>0</v>
      </c>
      <c r="BI108" s="34" t="e">
        <f t="shared" si="58"/>
        <v>#VALUE!</v>
      </c>
      <c r="BJ108" s="34" t="e">
        <f t="shared" si="59"/>
        <v>#VALUE!</v>
      </c>
      <c r="BK108" s="34" t="e">
        <f t="shared" si="60"/>
        <v>#VALUE!</v>
      </c>
      <c r="BL108" s="34" t="e">
        <f t="shared" si="53"/>
        <v>#VALUE!</v>
      </c>
      <c r="BQ108" s="34">
        <f t="shared" si="54"/>
        <v>0</v>
      </c>
      <c r="BR108" s="34">
        <f t="shared" si="55"/>
        <v>121</v>
      </c>
      <c r="BS108" s="34">
        <f t="shared" si="41"/>
        <v>0</v>
      </c>
      <c r="BT108" s="34">
        <f t="shared" si="42"/>
        <v>0</v>
      </c>
      <c r="BU108" s="34">
        <f t="shared" si="43"/>
        <v>0</v>
      </c>
      <c r="BV108" s="34">
        <f t="shared" si="44"/>
        <v>0</v>
      </c>
      <c r="BW108" s="34">
        <f t="shared" si="45"/>
        <v>0</v>
      </c>
    </row>
    <row r="109" spans="1:83" x14ac:dyDescent="0.3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V109" s="80">
        <f t="shared" si="35"/>
        <v>125.995</v>
      </c>
      <c r="AW109" s="71">
        <f t="shared" si="46"/>
        <v>108</v>
      </c>
      <c r="AX109" s="41">
        <f t="shared" si="36"/>
        <v>0</v>
      </c>
      <c r="AY109" s="41">
        <f t="shared" si="37"/>
        <v>-32.804999999999822</v>
      </c>
      <c r="AZ109" s="41">
        <f t="shared" si="38"/>
        <v>72.899999999999679</v>
      </c>
      <c r="BA109" s="41">
        <f t="shared" si="39"/>
        <v>9.9000000000001389</v>
      </c>
      <c r="BB109" s="41">
        <f t="shared" si="40"/>
        <v>76</v>
      </c>
      <c r="BF109" s="80" t="e">
        <f t="shared" si="56"/>
        <v>#VALUE!</v>
      </c>
      <c r="BG109" s="71">
        <f t="shared" si="57"/>
        <v>108</v>
      </c>
      <c r="BH109" s="41">
        <f t="shared" si="49"/>
        <v>0</v>
      </c>
      <c r="BI109" s="34" t="e">
        <f t="shared" si="58"/>
        <v>#VALUE!</v>
      </c>
      <c r="BJ109" s="34" t="e">
        <f t="shared" si="59"/>
        <v>#VALUE!</v>
      </c>
      <c r="BK109" s="34" t="e">
        <f t="shared" si="60"/>
        <v>#VALUE!</v>
      </c>
      <c r="BL109" s="34" t="e">
        <f t="shared" si="53"/>
        <v>#VALUE!</v>
      </c>
      <c r="BQ109" s="34">
        <f t="shared" si="54"/>
        <v>0</v>
      </c>
      <c r="BR109" s="34">
        <f t="shared" si="55"/>
        <v>122</v>
      </c>
      <c r="BS109" s="34">
        <f t="shared" si="41"/>
        <v>0</v>
      </c>
      <c r="BT109" s="34">
        <f t="shared" si="42"/>
        <v>0</v>
      </c>
      <c r="BU109" s="34">
        <f t="shared" si="43"/>
        <v>0</v>
      </c>
      <c r="BV109" s="34">
        <f t="shared" si="44"/>
        <v>0</v>
      </c>
      <c r="BW109" s="34">
        <f t="shared" si="45"/>
        <v>0</v>
      </c>
    </row>
    <row r="110" spans="1:83" x14ac:dyDescent="0.3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V110" s="80">
        <f t="shared" si="35"/>
        <v>127.046875</v>
      </c>
      <c r="AW110" s="71">
        <f t="shared" si="46"/>
        <v>110</v>
      </c>
      <c r="AX110" s="41">
        <f t="shared" si="36"/>
        <v>0</v>
      </c>
      <c r="AY110" s="41">
        <f t="shared" si="37"/>
        <v>-34.661458333333144</v>
      </c>
      <c r="AZ110" s="41">
        <f t="shared" si="38"/>
        <v>75.624999999999673</v>
      </c>
      <c r="BA110" s="41">
        <f t="shared" si="39"/>
        <v>10.083333333333474</v>
      </c>
      <c r="BB110" s="41">
        <f t="shared" si="40"/>
        <v>76</v>
      </c>
      <c r="BF110" s="80" t="e">
        <f t="shared" si="56"/>
        <v>#VALUE!</v>
      </c>
      <c r="BG110" s="71">
        <f t="shared" si="57"/>
        <v>110</v>
      </c>
      <c r="BH110" s="41">
        <f t="shared" si="49"/>
        <v>0</v>
      </c>
      <c r="BI110" s="34" t="e">
        <f t="shared" si="58"/>
        <v>#VALUE!</v>
      </c>
      <c r="BJ110" s="34" t="e">
        <f t="shared" si="59"/>
        <v>#VALUE!</v>
      </c>
      <c r="BK110" s="34" t="e">
        <f t="shared" si="60"/>
        <v>#VALUE!</v>
      </c>
      <c r="BL110" s="34" t="e">
        <f t="shared" si="53"/>
        <v>#VALUE!</v>
      </c>
      <c r="BQ110" s="34">
        <f t="shared" si="54"/>
        <v>0</v>
      </c>
      <c r="BR110" s="34">
        <f t="shared" si="55"/>
        <v>123</v>
      </c>
      <c r="BS110" s="34">
        <f t="shared" si="41"/>
        <v>0</v>
      </c>
      <c r="BT110" s="34">
        <f t="shared" si="42"/>
        <v>0</v>
      </c>
      <c r="BU110" s="34">
        <f t="shared" si="43"/>
        <v>0</v>
      </c>
      <c r="BV110" s="34">
        <f t="shared" si="44"/>
        <v>0</v>
      </c>
      <c r="BW110" s="34">
        <f t="shared" si="45"/>
        <v>0</v>
      </c>
    </row>
    <row r="111" spans="1:83" x14ac:dyDescent="0.3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V111" s="80">
        <f t="shared" si="35"/>
        <v>128.07999999999998</v>
      </c>
      <c r="AW111" s="71">
        <f t="shared" si="46"/>
        <v>112</v>
      </c>
      <c r="AX111" s="41">
        <f t="shared" si="36"/>
        <v>0</v>
      </c>
      <c r="AY111" s="41">
        <f t="shared" si="37"/>
        <v>-36.586666666666467</v>
      </c>
      <c r="AZ111" s="41">
        <f t="shared" si="38"/>
        <v>78.39999999999965</v>
      </c>
      <c r="BA111" s="41">
        <f t="shared" si="39"/>
        <v>10.266666666666811</v>
      </c>
      <c r="BB111" s="41">
        <f t="shared" si="40"/>
        <v>76</v>
      </c>
      <c r="BF111" s="80" t="e">
        <f t="shared" si="56"/>
        <v>#VALUE!</v>
      </c>
      <c r="BG111" s="71">
        <f t="shared" si="57"/>
        <v>112</v>
      </c>
      <c r="BH111" s="41">
        <f t="shared" si="49"/>
        <v>0</v>
      </c>
      <c r="BI111" s="34" t="e">
        <f t="shared" si="58"/>
        <v>#VALUE!</v>
      </c>
      <c r="BJ111" s="34" t="e">
        <f t="shared" si="59"/>
        <v>#VALUE!</v>
      </c>
      <c r="BK111" s="34" t="e">
        <f t="shared" si="60"/>
        <v>#VALUE!</v>
      </c>
      <c r="BL111" s="34" t="e">
        <f t="shared" si="53"/>
        <v>#VALUE!</v>
      </c>
      <c r="BQ111" s="34">
        <f t="shared" si="54"/>
        <v>0</v>
      </c>
      <c r="BR111" s="34">
        <f t="shared" si="55"/>
        <v>124</v>
      </c>
      <c r="BS111" s="34">
        <f t="shared" si="41"/>
        <v>0</v>
      </c>
      <c r="BT111" s="34">
        <f t="shared" si="42"/>
        <v>0</v>
      </c>
      <c r="BU111" s="34">
        <f t="shared" si="43"/>
        <v>0</v>
      </c>
      <c r="BV111" s="34">
        <f t="shared" si="44"/>
        <v>0</v>
      </c>
      <c r="BW111" s="34">
        <f t="shared" si="45"/>
        <v>0</v>
      </c>
    </row>
    <row r="112" spans="1:83" s="34" customFormat="1" x14ac:dyDescent="0.3">
      <c r="A112" s="41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O112" s="41"/>
      <c r="AP112" s="41"/>
      <c r="AQ112" s="41"/>
      <c r="AR112" s="41"/>
      <c r="AS112" s="41"/>
      <c r="AT112" s="41"/>
      <c r="AU112" s="41"/>
      <c r="AV112" s="80">
        <f t="shared" si="35"/>
        <v>129.09312499999999</v>
      </c>
      <c r="AW112" s="71">
        <f t="shared" si="46"/>
        <v>114</v>
      </c>
      <c r="AX112" s="41">
        <f t="shared" si="36"/>
        <v>0</v>
      </c>
      <c r="AY112" s="41">
        <f t="shared" si="37"/>
        <v>-38.581874999999791</v>
      </c>
      <c r="AZ112" s="41">
        <f t="shared" si="38"/>
        <v>81.224999999999639</v>
      </c>
      <c r="BA112" s="41">
        <f t="shared" si="39"/>
        <v>10.450000000000147</v>
      </c>
      <c r="BB112" s="41">
        <f t="shared" si="40"/>
        <v>76</v>
      </c>
      <c r="BC112" s="41"/>
      <c r="BD112" s="41"/>
      <c r="BE112" s="41"/>
      <c r="BF112" s="80" t="e">
        <f t="shared" si="56"/>
        <v>#VALUE!</v>
      </c>
      <c r="BG112" s="71">
        <f t="shared" si="57"/>
        <v>114</v>
      </c>
      <c r="BH112" s="41">
        <f t="shared" si="49"/>
        <v>0</v>
      </c>
      <c r="BI112" s="34" t="e">
        <f t="shared" si="58"/>
        <v>#VALUE!</v>
      </c>
      <c r="BJ112" s="34" t="e">
        <f t="shared" si="59"/>
        <v>#VALUE!</v>
      </c>
      <c r="BK112" s="34" t="e">
        <f t="shared" si="60"/>
        <v>#VALUE!</v>
      </c>
      <c r="BL112" s="34" t="e">
        <f t="shared" si="53"/>
        <v>#VALUE!</v>
      </c>
      <c r="BQ112" s="34">
        <f t="shared" ref="BQ112:BQ140" si="61">BS112+BT112+BU112+BV112+BW112</f>
        <v>0</v>
      </c>
      <c r="BR112" s="34">
        <f t="shared" si="55"/>
        <v>125</v>
      </c>
      <c r="BS112" s="34">
        <f t="shared" si="41"/>
        <v>0</v>
      </c>
      <c r="BT112" s="34">
        <f t="shared" si="42"/>
        <v>0</v>
      </c>
      <c r="BU112" s="34">
        <f t="shared" si="43"/>
        <v>0</v>
      </c>
      <c r="BV112" s="34">
        <f t="shared" si="44"/>
        <v>0</v>
      </c>
      <c r="BW112" s="34">
        <f t="shared" si="45"/>
        <v>0</v>
      </c>
      <c r="CC112" s="41"/>
      <c r="CD112" s="41"/>
      <c r="CE112" s="41"/>
    </row>
    <row r="113" spans="1:83" s="34" customFormat="1" x14ac:dyDescent="0.3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K113" s="41"/>
      <c r="AL113" s="41"/>
      <c r="AM113" s="41"/>
      <c r="AO113" s="41"/>
      <c r="AP113" s="41"/>
      <c r="AQ113" s="41"/>
      <c r="AR113" s="41"/>
      <c r="AS113" s="41"/>
      <c r="AT113" s="41"/>
      <c r="AU113" s="41"/>
      <c r="AV113" s="80">
        <f t="shared" si="35"/>
        <v>130.08499999999998</v>
      </c>
      <c r="AW113" s="71">
        <f t="shared" si="46"/>
        <v>116</v>
      </c>
      <c r="AX113" s="41">
        <f t="shared" si="36"/>
        <v>0</v>
      </c>
      <c r="AY113" s="41">
        <f t="shared" si="37"/>
        <v>-40.648333333333113</v>
      </c>
      <c r="AZ113" s="41">
        <f t="shared" si="38"/>
        <v>84.099999999999625</v>
      </c>
      <c r="BA113" s="41">
        <f t="shared" si="39"/>
        <v>10.633333333333482</v>
      </c>
      <c r="BB113" s="41">
        <f t="shared" si="40"/>
        <v>76</v>
      </c>
      <c r="BC113" s="41"/>
      <c r="BD113" s="41"/>
      <c r="BE113" s="41"/>
      <c r="BF113" s="80" t="e">
        <f t="shared" si="56"/>
        <v>#VALUE!</v>
      </c>
      <c r="BG113" s="71">
        <f t="shared" si="57"/>
        <v>116</v>
      </c>
      <c r="BH113" s="41">
        <f t="shared" si="49"/>
        <v>0</v>
      </c>
      <c r="BI113" s="34" t="e">
        <f t="shared" si="58"/>
        <v>#VALUE!</v>
      </c>
      <c r="BJ113" s="34" t="e">
        <f t="shared" si="59"/>
        <v>#VALUE!</v>
      </c>
      <c r="BK113" s="34" t="e">
        <f t="shared" si="60"/>
        <v>#VALUE!</v>
      </c>
      <c r="BL113" s="34" t="e">
        <f t="shared" si="53"/>
        <v>#VALUE!</v>
      </c>
      <c r="BQ113" s="34">
        <f t="shared" si="61"/>
        <v>0</v>
      </c>
      <c r="BR113" s="34">
        <f t="shared" si="55"/>
        <v>126</v>
      </c>
      <c r="BS113" s="34">
        <f t="shared" si="41"/>
        <v>0</v>
      </c>
      <c r="BT113" s="34">
        <f t="shared" si="42"/>
        <v>0</v>
      </c>
      <c r="BU113" s="34">
        <f t="shared" si="43"/>
        <v>0</v>
      </c>
      <c r="BV113" s="34">
        <f t="shared" si="44"/>
        <v>0</v>
      </c>
      <c r="BW113" s="34">
        <f t="shared" si="45"/>
        <v>0</v>
      </c>
      <c r="CC113" s="41"/>
      <c r="CD113" s="41"/>
      <c r="CE113" s="41"/>
    </row>
    <row r="114" spans="1:83" s="34" customFormat="1" x14ac:dyDescent="0.3">
      <c r="A114" s="41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  <c r="AJ114" s="41"/>
      <c r="AK114" s="41"/>
      <c r="AL114" s="41"/>
      <c r="AM114" s="41"/>
      <c r="AO114" s="41"/>
      <c r="AP114" s="41"/>
      <c r="AQ114" s="41"/>
      <c r="AR114" s="41"/>
      <c r="AS114" s="41"/>
      <c r="AT114" s="41"/>
      <c r="AU114" s="41"/>
      <c r="AV114" s="80">
        <f t="shared" si="35"/>
        <v>131.05437499999999</v>
      </c>
      <c r="AW114" s="71">
        <f t="shared" si="46"/>
        <v>118</v>
      </c>
      <c r="AX114" s="41">
        <f t="shared" si="36"/>
        <v>0</v>
      </c>
      <c r="AY114" s="41">
        <f t="shared" si="37"/>
        <v>-42.787291666666434</v>
      </c>
      <c r="AZ114" s="41">
        <f t="shared" si="38"/>
        <v>87.024999999999622</v>
      </c>
      <c r="BA114" s="41">
        <f t="shared" si="39"/>
        <v>10.816666666666817</v>
      </c>
      <c r="BB114" s="41">
        <f t="shared" si="40"/>
        <v>76</v>
      </c>
      <c r="BC114" s="41"/>
      <c r="BD114" s="41"/>
      <c r="BE114" s="41"/>
      <c r="BF114" s="80" t="e">
        <f t="shared" si="56"/>
        <v>#VALUE!</v>
      </c>
      <c r="BG114" s="71">
        <f t="shared" si="57"/>
        <v>118</v>
      </c>
      <c r="BH114" s="41">
        <f t="shared" si="49"/>
        <v>0</v>
      </c>
      <c r="BI114" s="34" t="e">
        <f t="shared" si="58"/>
        <v>#VALUE!</v>
      </c>
      <c r="BJ114" s="34" t="e">
        <f t="shared" si="59"/>
        <v>#VALUE!</v>
      </c>
      <c r="BK114" s="34" t="e">
        <f t="shared" si="60"/>
        <v>#VALUE!</v>
      </c>
      <c r="BL114" s="34" t="e">
        <f t="shared" si="53"/>
        <v>#VALUE!</v>
      </c>
      <c r="BQ114" s="34">
        <f t="shared" si="61"/>
        <v>0</v>
      </c>
      <c r="BR114" s="34">
        <f t="shared" si="55"/>
        <v>127</v>
      </c>
      <c r="BS114" s="34">
        <f t="shared" si="41"/>
        <v>0</v>
      </c>
      <c r="BT114" s="34">
        <f t="shared" si="42"/>
        <v>0</v>
      </c>
      <c r="BU114" s="34">
        <f t="shared" si="43"/>
        <v>0</v>
      </c>
      <c r="BV114" s="34">
        <f t="shared" si="44"/>
        <v>0</v>
      </c>
      <c r="BW114" s="34">
        <f t="shared" si="45"/>
        <v>0</v>
      </c>
      <c r="CC114" s="41"/>
      <c r="CD114" s="41"/>
      <c r="CE114" s="41"/>
    </row>
    <row r="115" spans="1:83" s="34" customFormat="1" x14ac:dyDescent="0.3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41"/>
      <c r="AL115" s="41"/>
      <c r="AM115" s="41"/>
      <c r="AO115" s="41"/>
      <c r="AP115" s="41"/>
      <c r="AQ115" s="41"/>
      <c r="AR115" s="41"/>
      <c r="AS115" s="41"/>
      <c r="AT115" s="41"/>
      <c r="AU115" s="41"/>
      <c r="AV115" s="80">
        <f t="shared" si="35"/>
        <v>132</v>
      </c>
      <c r="AW115" s="71">
        <f t="shared" si="46"/>
        <v>120</v>
      </c>
      <c r="AX115" s="41">
        <f t="shared" si="36"/>
        <v>0</v>
      </c>
      <c r="AY115" s="41">
        <f t="shared" si="37"/>
        <v>-44.999999999999758</v>
      </c>
      <c r="AZ115" s="41">
        <f t="shared" si="38"/>
        <v>89.999999999999602</v>
      </c>
      <c r="BA115" s="41">
        <f t="shared" si="39"/>
        <v>11.000000000000155</v>
      </c>
      <c r="BB115" s="41">
        <f t="shared" si="40"/>
        <v>76</v>
      </c>
      <c r="BC115" s="41"/>
      <c r="BD115" s="41"/>
      <c r="BE115" s="41"/>
      <c r="BF115" s="80" t="e">
        <f t="shared" si="56"/>
        <v>#VALUE!</v>
      </c>
      <c r="BG115" s="71">
        <f t="shared" si="57"/>
        <v>120</v>
      </c>
      <c r="BH115" s="41">
        <f t="shared" si="49"/>
        <v>0</v>
      </c>
      <c r="BI115" s="34" t="e">
        <f t="shared" si="58"/>
        <v>#VALUE!</v>
      </c>
      <c r="BJ115" s="34" t="e">
        <f t="shared" si="59"/>
        <v>#VALUE!</v>
      </c>
      <c r="BK115" s="34" t="e">
        <f t="shared" si="60"/>
        <v>#VALUE!</v>
      </c>
      <c r="BL115" s="34" t="e">
        <f t="shared" si="53"/>
        <v>#VALUE!</v>
      </c>
      <c r="BQ115" s="34">
        <f t="shared" si="61"/>
        <v>0</v>
      </c>
      <c r="BR115" s="34">
        <f t="shared" si="55"/>
        <v>128</v>
      </c>
      <c r="BS115" s="34">
        <f t="shared" si="41"/>
        <v>0</v>
      </c>
      <c r="BT115" s="34">
        <f t="shared" si="42"/>
        <v>0</v>
      </c>
      <c r="BU115" s="34">
        <f t="shared" si="43"/>
        <v>0</v>
      </c>
      <c r="BV115" s="34">
        <f t="shared" si="44"/>
        <v>0</v>
      </c>
      <c r="BW115" s="34">
        <f t="shared" si="45"/>
        <v>0</v>
      </c>
      <c r="CC115" s="41"/>
      <c r="CD115" s="41"/>
      <c r="CE115" s="41"/>
    </row>
    <row r="116" spans="1:83" s="34" customFormat="1" x14ac:dyDescent="0.3">
      <c r="A116" s="41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  <c r="AK116" s="41"/>
      <c r="AL116" s="41"/>
      <c r="AM116" s="41"/>
      <c r="AO116" s="41"/>
      <c r="AP116" s="41"/>
      <c r="AQ116" s="41"/>
      <c r="AR116" s="41"/>
      <c r="AS116" s="41"/>
      <c r="AT116" s="41"/>
      <c r="AU116" s="41"/>
      <c r="AV116" s="80">
        <f t="shared" si="35"/>
        <v>132.920625</v>
      </c>
      <c r="AW116" s="71">
        <f t="shared" si="46"/>
        <v>122</v>
      </c>
      <c r="AX116" s="41">
        <f t="shared" si="36"/>
        <v>0</v>
      </c>
      <c r="AY116" s="41">
        <f t="shared" si="37"/>
        <v>-47.287708333333079</v>
      </c>
      <c r="AZ116" s="41">
        <f t="shared" si="38"/>
        <v>93.024999999999594</v>
      </c>
      <c r="BA116" s="41">
        <f t="shared" si="39"/>
        <v>11.18333333333349</v>
      </c>
      <c r="BB116" s="41">
        <f t="shared" si="40"/>
        <v>76</v>
      </c>
      <c r="BC116" s="41"/>
      <c r="BD116" s="41"/>
      <c r="BE116" s="41"/>
      <c r="BF116" s="80" t="e">
        <f t="shared" si="56"/>
        <v>#VALUE!</v>
      </c>
      <c r="BG116" s="71">
        <f t="shared" si="57"/>
        <v>122</v>
      </c>
      <c r="BH116" s="41">
        <f t="shared" si="49"/>
        <v>0</v>
      </c>
      <c r="BI116" s="34" t="e">
        <f t="shared" si="58"/>
        <v>#VALUE!</v>
      </c>
      <c r="BJ116" s="34" t="e">
        <f t="shared" si="59"/>
        <v>#VALUE!</v>
      </c>
      <c r="BK116" s="34" t="e">
        <f t="shared" si="60"/>
        <v>#VALUE!</v>
      </c>
      <c r="BL116" s="34" t="e">
        <f t="shared" si="53"/>
        <v>#VALUE!</v>
      </c>
      <c r="BQ116" s="34">
        <f t="shared" si="61"/>
        <v>0</v>
      </c>
      <c r="BR116" s="34">
        <f t="shared" si="55"/>
        <v>129</v>
      </c>
      <c r="BS116" s="34">
        <f t="shared" si="41"/>
        <v>0</v>
      </c>
      <c r="BT116" s="34">
        <f t="shared" si="42"/>
        <v>0</v>
      </c>
      <c r="BU116" s="34">
        <f t="shared" si="43"/>
        <v>0</v>
      </c>
      <c r="BV116" s="34">
        <f t="shared" si="44"/>
        <v>0</v>
      </c>
      <c r="BW116" s="34">
        <f t="shared" si="45"/>
        <v>0</v>
      </c>
      <c r="CC116" s="41"/>
      <c r="CD116" s="41"/>
      <c r="CE116" s="41"/>
    </row>
    <row r="117" spans="1:83" s="34" customFormat="1" x14ac:dyDescent="0.3">
      <c r="A117" s="41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  <c r="AK117" s="41"/>
      <c r="AL117" s="41"/>
      <c r="AM117" s="41"/>
      <c r="AO117" s="41"/>
      <c r="AP117" s="41"/>
      <c r="AQ117" s="41"/>
      <c r="AR117" s="41"/>
      <c r="AS117" s="41"/>
      <c r="AT117" s="41"/>
      <c r="AU117" s="41"/>
      <c r="AV117" s="80">
        <f t="shared" si="35"/>
        <v>133.815</v>
      </c>
      <c r="AW117" s="71">
        <f t="shared" si="46"/>
        <v>124</v>
      </c>
      <c r="AX117" s="41">
        <f t="shared" si="36"/>
        <v>0</v>
      </c>
      <c r="AY117" s="41">
        <f t="shared" si="37"/>
        <v>-49.651666666666401</v>
      </c>
      <c r="AZ117" s="41">
        <f t="shared" si="38"/>
        <v>96.099999999999582</v>
      </c>
      <c r="BA117" s="41">
        <f t="shared" si="39"/>
        <v>11.366666666666825</v>
      </c>
      <c r="BB117" s="41">
        <f t="shared" si="40"/>
        <v>76</v>
      </c>
      <c r="BC117" s="41"/>
      <c r="BD117" s="41"/>
      <c r="BE117" s="41"/>
      <c r="BF117" s="80" t="e">
        <f t="shared" si="56"/>
        <v>#VALUE!</v>
      </c>
      <c r="BG117" s="71">
        <f t="shared" si="57"/>
        <v>124</v>
      </c>
      <c r="BH117" s="41">
        <f t="shared" si="49"/>
        <v>0</v>
      </c>
      <c r="BI117" s="34" t="e">
        <f t="shared" si="58"/>
        <v>#VALUE!</v>
      </c>
      <c r="BJ117" s="34" t="e">
        <f t="shared" si="59"/>
        <v>#VALUE!</v>
      </c>
      <c r="BK117" s="34" t="e">
        <f t="shared" si="60"/>
        <v>#VALUE!</v>
      </c>
      <c r="BL117" s="34" t="e">
        <f t="shared" si="53"/>
        <v>#VALUE!</v>
      </c>
      <c r="BQ117" s="34">
        <f t="shared" si="61"/>
        <v>0</v>
      </c>
      <c r="BR117" s="34">
        <f t="shared" si="55"/>
        <v>130</v>
      </c>
      <c r="BS117" s="34">
        <f t="shared" si="41"/>
        <v>0</v>
      </c>
      <c r="BT117" s="34">
        <f t="shared" si="42"/>
        <v>0</v>
      </c>
      <c r="BU117" s="34">
        <f t="shared" si="43"/>
        <v>0</v>
      </c>
      <c r="BV117" s="34">
        <f t="shared" si="44"/>
        <v>0</v>
      </c>
      <c r="BW117" s="34">
        <f t="shared" si="45"/>
        <v>0</v>
      </c>
      <c r="CC117" s="41"/>
      <c r="CD117" s="41"/>
      <c r="CE117" s="41"/>
    </row>
    <row r="118" spans="1:83" s="34" customFormat="1" x14ac:dyDescent="0.3">
      <c r="A118" s="41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  <c r="AJ118" s="41"/>
      <c r="AK118" s="41"/>
      <c r="AL118" s="41"/>
      <c r="AM118" s="41"/>
      <c r="AO118" s="41"/>
      <c r="AP118" s="41"/>
      <c r="AQ118" s="41"/>
      <c r="AR118" s="41"/>
      <c r="AS118" s="41"/>
      <c r="AT118" s="41"/>
      <c r="AU118" s="41"/>
      <c r="AV118" s="80">
        <f t="shared" si="35"/>
        <v>134.68187500000002</v>
      </c>
      <c r="AW118" s="71">
        <f t="shared" si="46"/>
        <v>126</v>
      </c>
      <c r="AX118" s="41">
        <f t="shared" si="36"/>
        <v>0</v>
      </c>
      <c r="AY118" s="41">
        <f t="shared" si="37"/>
        <v>-52.093124999999716</v>
      </c>
      <c r="AZ118" s="41">
        <f t="shared" si="38"/>
        <v>99.224999999999568</v>
      </c>
      <c r="BA118" s="41">
        <f t="shared" si="39"/>
        <v>11.550000000000162</v>
      </c>
      <c r="BB118" s="41">
        <f t="shared" si="40"/>
        <v>76</v>
      </c>
      <c r="BC118" s="41"/>
      <c r="BD118" s="41"/>
      <c r="BE118" s="41"/>
      <c r="BF118" s="80" t="e">
        <f t="shared" si="56"/>
        <v>#VALUE!</v>
      </c>
      <c r="BG118" s="71">
        <f t="shared" si="57"/>
        <v>126</v>
      </c>
      <c r="BH118" s="41">
        <f t="shared" si="49"/>
        <v>0</v>
      </c>
      <c r="BI118" s="34" t="e">
        <f t="shared" si="58"/>
        <v>#VALUE!</v>
      </c>
      <c r="BJ118" s="34" t="e">
        <f t="shared" si="59"/>
        <v>#VALUE!</v>
      </c>
      <c r="BK118" s="34" t="e">
        <f t="shared" si="60"/>
        <v>#VALUE!</v>
      </c>
      <c r="BL118" s="34" t="e">
        <f t="shared" si="53"/>
        <v>#VALUE!</v>
      </c>
      <c r="BQ118" s="34">
        <f t="shared" si="61"/>
        <v>0</v>
      </c>
      <c r="BR118" s="34">
        <f t="shared" si="55"/>
        <v>131</v>
      </c>
      <c r="BS118" s="34">
        <f t="shared" si="41"/>
        <v>0</v>
      </c>
      <c r="BT118" s="34">
        <f t="shared" si="42"/>
        <v>0</v>
      </c>
      <c r="BU118" s="34">
        <f t="shared" si="43"/>
        <v>0</v>
      </c>
      <c r="BV118" s="34">
        <f t="shared" si="44"/>
        <v>0</v>
      </c>
      <c r="BW118" s="34">
        <f t="shared" si="45"/>
        <v>0</v>
      </c>
      <c r="CC118" s="41"/>
      <c r="CD118" s="41"/>
      <c r="CE118" s="41"/>
    </row>
    <row r="119" spans="1:83" s="34" customFormat="1" x14ac:dyDescent="0.3">
      <c r="A119" s="41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41"/>
      <c r="AL119" s="41"/>
      <c r="AM119" s="41"/>
      <c r="AO119" s="41"/>
      <c r="AP119" s="41"/>
      <c r="AQ119" s="41"/>
      <c r="AR119" s="41"/>
      <c r="AS119" s="41"/>
      <c r="AT119" s="41"/>
      <c r="AU119" s="41"/>
      <c r="AV119" s="80">
        <f t="shared" si="35"/>
        <v>135.52000000000001</v>
      </c>
      <c r="AW119" s="71">
        <f t="shared" si="46"/>
        <v>128</v>
      </c>
      <c r="AX119" s="41">
        <f t="shared" si="36"/>
        <v>0</v>
      </c>
      <c r="AY119" s="41">
        <f t="shared" si="37"/>
        <v>-54.613333333333038</v>
      </c>
      <c r="AZ119" s="41">
        <f t="shared" si="38"/>
        <v>102.39999999999955</v>
      </c>
      <c r="BA119" s="41">
        <f t="shared" si="39"/>
        <v>11.733333333333498</v>
      </c>
      <c r="BB119" s="41">
        <f t="shared" si="40"/>
        <v>76</v>
      </c>
      <c r="BC119" s="41"/>
      <c r="BD119" s="41"/>
      <c r="BE119" s="41"/>
      <c r="BF119" s="80" t="e">
        <f t="shared" si="56"/>
        <v>#VALUE!</v>
      </c>
      <c r="BG119" s="71">
        <f t="shared" si="57"/>
        <v>128</v>
      </c>
      <c r="BH119" s="41">
        <f t="shared" si="49"/>
        <v>0</v>
      </c>
      <c r="BI119" s="34" t="e">
        <f t="shared" si="58"/>
        <v>#VALUE!</v>
      </c>
      <c r="BJ119" s="34" t="e">
        <f t="shared" si="59"/>
        <v>#VALUE!</v>
      </c>
      <c r="BK119" s="34" t="e">
        <f t="shared" si="60"/>
        <v>#VALUE!</v>
      </c>
      <c r="BL119" s="34" t="e">
        <f t="shared" si="53"/>
        <v>#VALUE!</v>
      </c>
      <c r="BQ119" s="34">
        <f t="shared" si="61"/>
        <v>0</v>
      </c>
      <c r="BR119" s="34">
        <f t="shared" si="55"/>
        <v>132</v>
      </c>
      <c r="BS119" s="34">
        <f t="shared" si="41"/>
        <v>0</v>
      </c>
      <c r="BT119" s="34">
        <f t="shared" si="42"/>
        <v>0</v>
      </c>
      <c r="BU119" s="34">
        <f t="shared" si="43"/>
        <v>0</v>
      </c>
      <c r="BV119" s="34">
        <f t="shared" si="44"/>
        <v>0</v>
      </c>
      <c r="BW119" s="34">
        <f t="shared" si="45"/>
        <v>0</v>
      </c>
      <c r="CC119" s="41"/>
      <c r="CD119" s="41"/>
      <c r="CE119" s="41"/>
    </row>
    <row r="120" spans="1:83" s="34" customFormat="1" x14ac:dyDescent="0.3">
      <c r="AO120" s="41"/>
      <c r="AP120" s="41"/>
      <c r="AQ120" s="41"/>
      <c r="AR120" s="41"/>
      <c r="AS120" s="41"/>
      <c r="AT120" s="41"/>
      <c r="AU120" s="41"/>
      <c r="AV120" s="80">
        <f t="shared" si="35"/>
        <v>136.328125</v>
      </c>
      <c r="AW120" s="71">
        <f t="shared" si="46"/>
        <v>130</v>
      </c>
      <c r="AX120" s="41">
        <f t="shared" si="36"/>
        <v>0</v>
      </c>
      <c r="AY120" s="41">
        <f t="shared" si="37"/>
        <v>-57.213541666666359</v>
      </c>
      <c r="AZ120" s="41">
        <f t="shared" si="38"/>
        <v>105.62499999999953</v>
      </c>
      <c r="BA120" s="41">
        <f t="shared" si="39"/>
        <v>11.916666666666833</v>
      </c>
      <c r="BB120" s="41">
        <f t="shared" si="40"/>
        <v>76</v>
      </c>
      <c r="BC120" s="41"/>
      <c r="BD120" s="41"/>
      <c r="BE120" s="41"/>
      <c r="BF120" s="80" t="e">
        <f t="shared" si="56"/>
        <v>#VALUE!</v>
      </c>
      <c r="BG120" s="71">
        <f t="shared" si="57"/>
        <v>130</v>
      </c>
      <c r="BH120" s="41">
        <f t="shared" si="49"/>
        <v>0</v>
      </c>
      <c r="BI120" s="34" t="e">
        <f t="shared" si="58"/>
        <v>#VALUE!</v>
      </c>
      <c r="BJ120" s="34" t="e">
        <f t="shared" si="59"/>
        <v>#VALUE!</v>
      </c>
      <c r="BK120" s="34" t="e">
        <f t="shared" si="60"/>
        <v>#VALUE!</v>
      </c>
      <c r="BL120" s="34" t="e">
        <f t="shared" si="53"/>
        <v>#VALUE!</v>
      </c>
      <c r="BQ120" s="34">
        <f t="shared" si="61"/>
        <v>0</v>
      </c>
      <c r="BR120" s="34">
        <f t="shared" si="55"/>
        <v>133</v>
      </c>
      <c r="BS120" s="34">
        <f t="shared" si="41"/>
        <v>0</v>
      </c>
      <c r="BT120" s="34">
        <f t="shared" si="42"/>
        <v>0</v>
      </c>
      <c r="BU120" s="34">
        <f t="shared" si="43"/>
        <v>0</v>
      </c>
      <c r="BV120" s="34">
        <f t="shared" si="44"/>
        <v>0</v>
      </c>
      <c r="BW120" s="34">
        <f t="shared" si="45"/>
        <v>0</v>
      </c>
      <c r="CC120" s="41"/>
      <c r="CD120" s="41"/>
      <c r="CE120" s="41"/>
    </row>
    <row r="121" spans="1:83" s="34" customFormat="1" x14ac:dyDescent="0.3">
      <c r="A121" s="99"/>
      <c r="B121" s="41"/>
      <c r="C121" s="41"/>
      <c r="D121" s="41"/>
      <c r="E121" s="41"/>
      <c r="F121" s="41"/>
      <c r="G121" s="41"/>
      <c r="AO121" s="41"/>
      <c r="AP121" s="41"/>
      <c r="AQ121" s="41"/>
      <c r="AR121" s="41"/>
      <c r="AS121" s="41"/>
      <c r="AT121" s="41"/>
      <c r="AU121" s="41"/>
      <c r="AV121" s="80">
        <f t="shared" si="35"/>
        <v>137.10500000000002</v>
      </c>
      <c r="AW121" s="71">
        <f t="shared" si="46"/>
        <v>132</v>
      </c>
      <c r="AX121" s="41">
        <f t="shared" si="36"/>
        <v>0</v>
      </c>
      <c r="AY121" s="41">
        <f t="shared" si="37"/>
        <v>-59.894999999999676</v>
      </c>
      <c r="AZ121" s="41">
        <f t="shared" si="38"/>
        <v>108.89999999999952</v>
      </c>
      <c r="BA121" s="41">
        <f t="shared" si="39"/>
        <v>12.10000000000017</v>
      </c>
      <c r="BB121" s="41">
        <f t="shared" si="40"/>
        <v>76</v>
      </c>
      <c r="BC121" s="41"/>
      <c r="BD121" s="41"/>
      <c r="BE121" s="41"/>
      <c r="BF121" s="80" t="e">
        <f t="shared" si="56"/>
        <v>#VALUE!</v>
      </c>
      <c r="BG121" s="71">
        <f t="shared" si="57"/>
        <v>132</v>
      </c>
      <c r="BH121" s="41">
        <f t="shared" si="49"/>
        <v>0</v>
      </c>
      <c r="BI121" s="34" t="e">
        <f t="shared" si="58"/>
        <v>#VALUE!</v>
      </c>
      <c r="BJ121" s="34" t="e">
        <f t="shared" si="59"/>
        <v>#VALUE!</v>
      </c>
      <c r="BK121" s="34" t="e">
        <f t="shared" si="60"/>
        <v>#VALUE!</v>
      </c>
      <c r="BL121" s="34" t="e">
        <f t="shared" si="53"/>
        <v>#VALUE!</v>
      </c>
      <c r="BQ121" s="34">
        <f t="shared" si="61"/>
        <v>0</v>
      </c>
      <c r="BR121" s="34">
        <f t="shared" si="55"/>
        <v>134</v>
      </c>
      <c r="BS121" s="34">
        <f t="shared" si="41"/>
        <v>0</v>
      </c>
      <c r="BT121" s="34">
        <f t="shared" si="42"/>
        <v>0</v>
      </c>
      <c r="BU121" s="34">
        <f t="shared" si="43"/>
        <v>0</v>
      </c>
      <c r="BV121" s="34">
        <f t="shared" si="44"/>
        <v>0</v>
      </c>
      <c r="BW121" s="34">
        <f t="shared" si="45"/>
        <v>0</v>
      </c>
      <c r="CC121" s="41"/>
      <c r="CD121" s="41"/>
      <c r="CE121" s="41"/>
    </row>
    <row r="122" spans="1:83" s="34" customFormat="1" x14ac:dyDescent="0.3">
      <c r="A122" s="73"/>
      <c r="B122" s="41"/>
      <c r="C122" s="100"/>
      <c r="D122" s="100"/>
      <c r="E122" s="76"/>
      <c r="F122" s="41"/>
      <c r="G122" s="41"/>
      <c r="AO122" s="41"/>
      <c r="AP122" s="41"/>
      <c r="AQ122" s="41"/>
      <c r="AR122" s="41"/>
      <c r="AS122" s="41"/>
      <c r="AT122" s="41"/>
      <c r="AU122" s="41"/>
      <c r="AV122" s="80">
        <f t="shared" si="35"/>
        <v>137.84937500000001</v>
      </c>
      <c r="AW122" s="71">
        <f t="shared" si="46"/>
        <v>134</v>
      </c>
      <c r="AX122" s="41">
        <f t="shared" si="36"/>
        <v>0</v>
      </c>
      <c r="AY122" s="41">
        <f t="shared" si="37"/>
        <v>-62.658958333332997</v>
      </c>
      <c r="AZ122" s="41">
        <f t="shared" si="38"/>
        <v>112.22499999999951</v>
      </c>
      <c r="BA122" s="41">
        <f t="shared" si="39"/>
        <v>12.283333333333506</v>
      </c>
      <c r="BB122" s="41">
        <f t="shared" si="40"/>
        <v>76</v>
      </c>
      <c r="BC122" s="41"/>
      <c r="BD122" s="41"/>
      <c r="BE122" s="41"/>
      <c r="BF122" s="80" t="e">
        <f t="shared" si="56"/>
        <v>#VALUE!</v>
      </c>
      <c r="BG122" s="71">
        <f t="shared" si="57"/>
        <v>134</v>
      </c>
      <c r="BH122" s="41">
        <f t="shared" si="49"/>
        <v>0</v>
      </c>
      <c r="BI122" s="34" t="e">
        <f t="shared" si="58"/>
        <v>#VALUE!</v>
      </c>
      <c r="BJ122" s="34" t="e">
        <f t="shared" si="59"/>
        <v>#VALUE!</v>
      </c>
      <c r="BK122" s="34" t="e">
        <f t="shared" si="60"/>
        <v>#VALUE!</v>
      </c>
      <c r="BL122" s="34" t="e">
        <f t="shared" si="53"/>
        <v>#VALUE!</v>
      </c>
      <c r="BQ122" s="34">
        <f t="shared" si="61"/>
        <v>0</v>
      </c>
      <c r="BR122" s="34">
        <f t="shared" si="55"/>
        <v>135</v>
      </c>
      <c r="BS122" s="34">
        <f t="shared" si="41"/>
        <v>0</v>
      </c>
      <c r="BT122" s="34">
        <f t="shared" si="42"/>
        <v>0</v>
      </c>
      <c r="BU122" s="34">
        <f t="shared" si="43"/>
        <v>0</v>
      </c>
      <c r="BV122" s="34">
        <f t="shared" si="44"/>
        <v>0</v>
      </c>
      <c r="BW122" s="34">
        <f t="shared" si="45"/>
        <v>0</v>
      </c>
      <c r="CC122" s="41"/>
      <c r="CD122" s="41"/>
      <c r="CE122" s="41"/>
    </row>
    <row r="123" spans="1:83" s="34" customFormat="1" x14ac:dyDescent="0.3">
      <c r="A123" s="73"/>
      <c r="B123" s="41"/>
      <c r="C123" s="100"/>
      <c r="D123" s="100"/>
      <c r="E123" s="76"/>
      <c r="F123" s="41"/>
      <c r="G123" s="41"/>
      <c r="AO123" s="41"/>
      <c r="AP123" s="41"/>
      <c r="AQ123" s="41"/>
      <c r="AR123" s="41"/>
      <c r="AS123" s="41"/>
      <c r="AT123" s="41"/>
      <c r="AU123" s="41"/>
      <c r="AV123" s="80">
        <f t="shared" si="35"/>
        <v>138.56</v>
      </c>
      <c r="AW123" s="71">
        <f t="shared" si="46"/>
        <v>136</v>
      </c>
      <c r="AX123" s="41">
        <f t="shared" si="36"/>
        <v>0</v>
      </c>
      <c r="AY123" s="41">
        <f t="shared" si="37"/>
        <v>-65.50666666666632</v>
      </c>
      <c r="AZ123" s="41">
        <f t="shared" si="38"/>
        <v>115.5999999999995</v>
      </c>
      <c r="BA123" s="41">
        <f t="shared" si="39"/>
        <v>12.466666666666841</v>
      </c>
      <c r="BB123" s="41">
        <f t="shared" si="40"/>
        <v>76</v>
      </c>
      <c r="BC123" s="41"/>
      <c r="BD123" s="41"/>
      <c r="BE123" s="41"/>
      <c r="BF123" s="80" t="e">
        <f t="shared" si="56"/>
        <v>#VALUE!</v>
      </c>
      <c r="BG123" s="71">
        <f t="shared" si="57"/>
        <v>136</v>
      </c>
      <c r="BH123" s="41">
        <f t="shared" si="49"/>
        <v>0</v>
      </c>
      <c r="BI123" s="34" t="e">
        <f t="shared" si="58"/>
        <v>#VALUE!</v>
      </c>
      <c r="BJ123" s="34" t="e">
        <f t="shared" si="59"/>
        <v>#VALUE!</v>
      </c>
      <c r="BK123" s="34" t="e">
        <f t="shared" si="60"/>
        <v>#VALUE!</v>
      </c>
      <c r="BL123" s="34" t="e">
        <f t="shared" si="53"/>
        <v>#VALUE!</v>
      </c>
      <c r="BQ123" s="34">
        <f t="shared" si="61"/>
        <v>0</v>
      </c>
      <c r="BR123" s="34">
        <f t="shared" si="55"/>
        <v>136</v>
      </c>
      <c r="BS123" s="34">
        <f t="shared" si="41"/>
        <v>0</v>
      </c>
      <c r="BT123" s="34">
        <f t="shared" si="42"/>
        <v>0</v>
      </c>
      <c r="BU123" s="34">
        <f t="shared" si="43"/>
        <v>0</v>
      </c>
      <c r="BV123" s="34">
        <f t="shared" si="44"/>
        <v>0</v>
      </c>
      <c r="BW123" s="34">
        <f t="shared" si="45"/>
        <v>0</v>
      </c>
      <c r="CC123" s="41"/>
      <c r="CD123" s="41"/>
      <c r="CE123" s="41"/>
    </row>
    <row r="124" spans="1:83" s="34" customFormat="1" x14ac:dyDescent="0.3">
      <c r="A124" s="73"/>
      <c r="B124" s="41"/>
      <c r="C124" s="100"/>
      <c r="D124" s="100"/>
      <c r="E124" s="76"/>
      <c r="F124" s="41"/>
      <c r="G124" s="41"/>
      <c r="AO124" s="41"/>
      <c r="AP124" s="41"/>
      <c r="AQ124" s="41"/>
      <c r="AR124" s="41"/>
      <c r="AS124" s="41"/>
      <c r="AT124" s="41"/>
      <c r="AU124" s="41"/>
      <c r="AV124" s="80">
        <f t="shared" si="35"/>
        <v>139.23562500000003</v>
      </c>
      <c r="AW124" s="71">
        <f t="shared" si="46"/>
        <v>138</v>
      </c>
      <c r="AX124" s="41">
        <f t="shared" si="36"/>
        <v>0</v>
      </c>
      <c r="AY124" s="41">
        <f t="shared" si="37"/>
        <v>-68.439374999999629</v>
      </c>
      <c r="AZ124" s="41">
        <f t="shared" si="38"/>
        <v>119.02499999999948</v>
      </c>
      <c r="BA124" s="41">
        <f t="shared" si="39"/>
        <v>12.650000000000178</v>
      </c>
      <c r="BB124" s="41">
        <f t="shared" si="40"/>
        <v>76</v>
      </c>
      <c r="BC124" s="41"/>
      <c r="BD124" s="41"/>
      <c r="BE124" s="41"/>
      <c r="BF124" s="80" t="e">
        <f t="shared" si="56"/>
        <v>#VALUE!</v>
      </c>
      <c r="BG124" s="71">
        <f t="shared" si="57"/>
        <v>138</v>
      </c>
      <c r="BH124" s="41">
        <f t="shared" si="49"/>
        <v>0</v>
      </c>
      <c r="BI124" s="34" t="e">
        <f t="shared" si="58"/>
        <v>#VALUE!</v>
      </c>
      <c r="BJ124" s="34" t="e">
        <f t="shared" si="59"/>
        <v>#VALUE!</v>
      </c>
      <c r="BK124" s="34" t="e">
        <f t="shared" si="60"/>
        <v>#VALUE!</v>
      </c>
      <c r="BL124" s="34" t="e">
        <f t="shared" si="53"/>
        <v>#VALUE!</v>
      </c>
      <c r="BQ124" s="34">
        <f t="shared" si="61"/>
        <v>0</v>
      </c>
      <c r="BR124" s="34">
        <f t="shared" si="55"/>
        <v>137</v>
      </c>
      <c r="BS124" s="34">
        <f t="shared" si="41"/>
        <v>0</v>
      </c>
      <c r="BT124" s="34">
        <f t="shared" si="42"/>
        <v>0</v>
      </c>
      <c r="BU124" s="34">
        <f t="shared" si="43"/>
        <v>0</v>
      </c>
      <c r="BV124" s="34">
        <f t="shared" si="44"/>
        <v>0</v>
      </c>
      <c r="BW124" s="34">
        <f t="shared" si="45"/>
        <v>0</v>
      </c>
      <c r="CC124" s="41"/>
      <c r="CD124" s="41"/>
      <c r="CE124" s="41"/>
    </row>
    <row r="125" spans="1:83" s="34" customFormat="1" x14ac:dyDescent="0.3">
      <c r="A125" s="73"/>
      <c r="B125" s="41"/>
      <c r="C125" s="100"/>
      <c r="D125" s="100"/>
      <c r="E125" s="76"/>
      <c r="F125" s="41"/>
      <c r="G125" s="41"/>
      <c r="AO125" s="41"/>
      <c r="AP125" s="41"/>
      <c r="AQ125" s="41"/>
      <c r="AR125" s="41"/>
      <c r="AS125" s="41"/>
      <c r="AT125" s="41"/>
      <c r="AU125" s="41"/>
      <c r="AV125" s="80">
        <f t="shared" si="35"/>
        <v>139.87500000000003</v>
      </c>
      <c r="AW125" s="71">
        <f t="shared" si="46"/>
        <v>140</v>
      </c>
      <c r="AX125" s="41">
        <f t="shared" si="36"/>
        <v>0</v>
      </c>
      <c r="AY125" s="41">
        <f t="shared" si="37"/>
        <v>-71.458333333332945</v>
      </c>
      <c r="AZ125" s="41">
        <f t="shared" si="38"/>
        <v>122.49999999999946</v>
      </c>
      <c r="BA125" s="41">
        <f t="shared" si="39"/>
        <v>12.833333333333513</v>
      </c>
      <c r="BB125" s="41">
        <f t="shared" si="40"/>
        <v>76</v>
      </c>
      <c r="BC125" s="41"/>
      <c r="BD125" s="41"/>
      <c r="BE125" s="41"/>
      <c r="BF125" s="80" t="e">
        <f t="shared" si="56"/>
        <v>#VALUE!</v>
      </c>
      <c r="BG125" s="71">
        <f t="shared" si="57"/>
        <v>140</v>
      </c>
      <c r="BH125" s="41">
        <f t="shared" si="49"/>
        <v>0</v>
      </c>
      <c r="BI125" s="34" t="e">
        <f t="shared" si="58"/>
        <v>#VALUE!</v>
      </c>
      <c r="BJ125" s="34" t="e">
        <f t="shared" si="59"/>
        <v>#VALUE!</v>
      </c>
      <c r="BK125" s="34" t="e">
        <f t="shared" si="60"/>
        <v>#VALUE!</v>
      </c>
      <c r="BL125" s="34" t="e">
        <f t="shared" si="53"/>
        <v>#VALUE!</v>
      </c>
      <c r="BQ125" s="34">
        <f t="shared" si="61"/>
        <v>0</v>
      </c>
      <c r="BR125" s="34">
        <f t="shared" si="55"/>
        <v>138</v>
      </c>
      <c r="BS125" s="34">
        <f t="shared" si="41"/>
        <v>0</v>
      </c>
      <c r="BT125" s="34">
        <f t="shared" si="42"/>
        <v>0</v>
      </c>
      <c r="BU125" s="34">
        <f t="shared" si="43"/>
        <v>0</v>
      </c>
      <c r="BV125" s="34">
        <f t="shared" si="44"/>
        <v>0</v>
      </c>
      <c r="BW125" s="34">
        <f t="shared" si="45"/>
        <v>0</v>
      </c>
      <c r="CC125" s="41"/>
      <c r="CD125" s="41"/>
      <c r="CE125" s="41"/>
    </row>
    <row r="126" spans="1:83" s="34" customFormat="1" x14ac:dyDescent="0.3">
      <c r="A126" s="73"/>
      <c r="B126" s="41"/>
      <c r="C126" s="100"/>
      <c r="D126" s="100"/>
      <c r="E126" s="76"/>
      <c r="F126" s="41"/>
      <c r="G126" s="41"/>
      <c r="AO126" s="41"/>
      <c r="AP126" s="41"/>
      <c r="AQ126" s="41"/>
      <c r="AR126" s="41"/>
      <c r="AS126" s="41"/>
      <c r="AT126" s="41"/>
      <c r="AU126" s="41"/>
      <c r="AV126" s="80">
        <f t="shared" si="35"/>
        <v>140.47687500000004</v>
      </c>
      <c r="AW126" s="71">
        <f t="shared" si="46"/>
        <v>142</v>
      </c>
      <c r="AX126" s="41">
        <f t="shared" si="36"/>
        <v>0</v>
      </c>
      <c r="AY126" s="41">
        <f t="shared" si="37"/>
        <v>-74.564791666666267</v>
      </c>
      <c r="AZ126" s="41">
        <f t="shared" si="38"/>
        <v>126.02499999999945</v>
      </c>
      <c r="BA126" s="41">
        <f t="shared" si="39"/>
        <v>13.016666666666849</v>
      </c>
      <c r="BB126" s="41">
        <f t="shared" si="40"/>
        <v>76</v>
      </c>
      <c r="BC126" s="41"/>
      <c r="BD126" s="41"/>
      <c r="BE126" s="41"/>
      <c r="BF126" s="80" t="e">
        <f t="shared" si="56"/>
        <v>#VALUE!</v>
      </c>
      <c r="BG126" s="71">
        <f t="shared" si="57"/>
        <v>142</v>
      </c>
      <c r="BH126" s="41">
        <f t="shared" si="49"/>
        <v>0</v>
      </c>
      <c r="BI126" s="34" t="e">
        <f t="shared" si="58"/>
        <v>#VALUE!</v>
      </c>
      <c r="BJ126" s="34" t="e">
        <f t="shared" si="59"/>
        <v>#VALUE!</v>
      </c>
      <c r="BK126" s="34" t="e">
        <f t="shared" si="60"/>
        <v>#VALUE!</v>
      </c>
      <c r="BL126" s="34" t="e">
        <f t="shared" si="53"/>
        <v>#VALUE!</v>
      </c>
      <c r="BQ126" s="34">
        <f t="shared" si="61"/>
        <v>0</v>
      </c>
      <c r="BR126" s="34">
        <f t="shared" si="55"/>
        <v>139</v>
      </c>
      <c r="BS126" s="34">
        <f t="shared" si="41"/>
        <v>0</v>
      </c>
      <c r="BT126" s="34">
        <f t="shared" si="42"/>
        <v>0</v>
      </c>
      <c r="BU126" s="34">
        <f t="shared" si="43"/>
        <v>0</v>
      </c>
      <c r="BV126" s="34">
        <f t="shared" si="44"/>
        <v>0</v>
      </c>
      <c r="BW126" s="34">
        <f t="shared" si="45"/>
        <v>0</v>
      </c>
      <c r="CC126" s="41"/>
      <c r="CD126" s="41"/>
      <c r="CE126" s="41"/>
    </row>
    <row r="127" spans="1:83" s="34" customFormat="1" x14ac:dyDescent="0.3">
      <c r="A127" s="73"/>
      <c r="B127" s="41"/>
      <c r="C127" s="100"/>
      <c r="D127" s="100"/>
      <c r="E127" s="76"/>
      <c r="F127" s="76"/>
      <c r="G127" s="76"/>
      <c r="AO127" s="41"/>
      <c r="AP127" s="41"/>
      <c r="AQ127" s="41"/>
      <c r="AR127" s="41"/>
      <c r="AS127" s="41"/>
      <c r="AT127" s="41"/>
      <c r="AU127" s="41"/>
      <c r="AV127" s="80">
        <f t="shared" si="35"/>
        <v>141.04000000000002</v>
      </c>
      <c r="AW127" s="71">
        <f t="shared" si="46"/>
        <v>144</v>
      </c>
      <c r="AX127" s="41">
        <f t="shared" si="36"/>
        <v>0</v>
      </c>
      <c r="AY127" s="41">
        <f t="shared" si="37"/>
        <v>-77.759999999999579</v>
      </c>
      <c r="AZ127" s="41">
        <f t="shared" si="38"/>
        <v>129.59999999999943</v>
      </c>
      <c r="BA127" s="41">
        <f t="shared" si="39"/>
        <v>13.200000000000184</v>
      </c>
      <c r="BB127" s="41">
        <f t="shared" si="40"/>
        <v>76</v>
      </c>
      <c r="BC127" s="41"/>
      <c r="BD127" s="41"/>
      <c r="BE127" s="41"/>
      <c r="BF127" s="80" t="e">
        <f t="shared" si="56"/>
        <v>#VALUE!</v>
      </c>
      <c r="BG127" s="71">
        <f t="shared" si="57"/>
        <v>144</v>
      </c>
      <c r="BH127" s="41">
        <f t="shared" si="49"/>
        <v>0</v>
      </c>
      <c r="BI127" s="34" t="e">
        <f t="shared" si="58"/>
        <v>#VALUE!</v>
      </c>
      <c r="BJ127" s="34" t="e">
        <f t="shared" si="59"/>
        <v>#VALUE!</v>
      </c>
      <c r="BK127" s="34" t="e">
        <f t="shared" si="60"/>
        <v>#VALUE!</v>
      </c>
      <c r="BL127" s="34" t="e">
        <f t="shared" si="53"/>
        <v>#VALUE!</v>
      </c>
      <c r="BQ127" s="34">
        <f t="shared" si="61"/>
        <v>0</v>
      </c>
      <c r="BR127" s="34">
        <f t="shared" si="55"/>
        <v>140</v>
      </c>
      <c r="BS127" s="34">
        <f t="shared" si="41"/>
        <v>0</v>
      </c>
      <c r="BT127" s="34">
        <f t="shared" si="42"/>
        <v>0</v>
      </c>
      <c r="BU127" s="34">
        <f t="shared" si="43"/>
        <v>0</v>
      </c>
      <c r="BV127" s="34">
        <f t="shared" si="44"/>
        <v>0</v>
      </c>
      <c r="BW127" s="34">
        <f t="shared" si="45"/>
        <v>0</v>
      </c>
      <c r="CC127" s="41"/>
      <c r="CD127" s="41"/>
      <c r="CE127" s="41"/>
    </row>
    <row r="128" spans="1:83" s="34" customFormat="1" x14ac:dyDescent="0.3">
      <c r="A128" s="73"/>
      <c r="B128" s="41"/>
      <c r="C128" s="100"/>
      <c r="D128" s="100"/>
      <c r="E128" s="76"/>
      <c r="F128" s="76"/>
      <c r="G128" s="76"/>
      <c r="AO128" s="41"/>
      <c r="AP128" s="41"/>
      <c r="AQ128" s="41"/>
      <c r="AR128" s="41"/>
      <c r="AS128" s="41"/>
      <c r="AT128" s="41"/>
      <c r="AU128" s="41"/>
      <c r="AV128" s="80">
        <f t="shared" si="35"/>
        <v>141.56312500000007</v>
      </c>
      <c r="AW128" s="71">
        <f t="shared" si="46"/>
        <v>146</v>
      </c>
      <c r="AX128" s="41">
        <f t="shared" si="36"/>
        <v>0</v>
      </c>
      <c r="AY128" s="41">
        <f t="shared" si="37"/>
        <v>-81.045208333332894</v>
      </c>
      <c r="AZ128" s="41">
        <f t="shared" si="38"/>
        <v>133.22499999999943</v>
      </c>
      <c r="BA128" s="41">
        <f t="shared" si="39"/>
        <v>13.383333333333521</v>
      </c>
      <c r="BB128" s="41">
        <f t="shared" si="40"/>
        <v>76</v>
      </c>
      <c r="BC128" s="41"/>
      <c r="BD128" s="41"/>
      <c r="BE128" s="41"/>
      <c r="BF128" s="80" t="e">
        <f t="shared" si="56"/>
        <v>#VALUE!</v>
      </c>
      <c r="BG128" s="71">
        <f t="shared" si="57"/>
        <v>146</v>
      </c>
      <c r="BH128" s="41">
        <f t="shared" si="49"/>
        <v>0</v>
      </c>
      <c r="BI128" s="34" t="e">
        <f t="shared" si="58"/>
        <v>#VALUE!</v>
      </c>
      <c r="BJ128" s="34" t="e">
        <f t="shared" si="59"/>
        <v>#VALUE!</v>
      </c>
      <c r="BK128" s="34" t="e">
        <f t="shared" si="60"/>
        <v>#VALUE!</v>
      </c>
      <c r="BL128" s="34" t="e">
        <f t="shared" si="53"/>
        <v>#VALUE!</v>
      </c>
      <c r="BQ128" s="34">
        <f t="shared" si="61"/>
        <v>0</v>
      </c>
      <c r="BR128" s="34">
        <f t="shared" si="55"/>
        <v>141</v>
      </c>
      <c r="BS128" s="34">
        <f t="shared" si="41"/>
        <v>0</v>
      </c>
      <c r="BT128" s="34">
        <f t="shared" si="42"/>
        <v>0</v>
      </c>
      <c r="BU128" s="34">
        <f t="shared" si="43"/>
        <v>0</v>
      </c>
      <c r="BV128" s="34">
        <f t="shared" si="44"/>
        <v>0</v>
      </c>
      <c r="BW128" s="34">
        <f t="shared" si="45"/>
        <v>0</v>
      </c>
      <c r="CC128" s="41"/>
      <c r="CD128" s="41"/>
      <c r="CE128" s="41"/>
    </row>
    <row r="129" spans="1:83" s="34" customFormat="1" x14ac:dyDescent="0.3">
      <c r="A129" s="73"/>
      <c r="B129" s="41"/>
      <c r="C129" s="100"/>
      <c r="D129" s="100"/>
      <c r="E129" s="76"/>
      <c r="F129" s="76"/>
      <c r="G129" s="76"/>
      <c r="AO129" s="41"/>
      <c r="AP129" s="41"/>
      <c r="AQ129" s="41"/>
      <c r="AR129" s="41"/>
      <c r="AS129" s="41"/>
      <c r="AT129" s="41"/>
      <c r="AU129" s="41"/>
      <c r="AV129" s="80">
        <f t="shared" si="35"/>
        <v>142.04500000000007</v>
      </c>
      <c r="AW129" s="71">
        <f t="shared" si="46"/>
        <v>148</v>
      </c>
      <c r="AX129" s="41">
        <f t="shared" si="36"/>
        <v>0</v>
      </c>
      <c r="AY129" s="41">
        <f t="shared" si="37"/>
        <v>-84.421666666666212</v>
      </c>
      <c r="AZ129" s="41">
        <f t="shared" si="38"/>
        <v>136.89999999999941</v>
      </c>
      <c r="BA129" s="41">
        <f t="shared" si="39"/>
        <v>13.566666666666857</v>
      </c>
      <c r="BB129" s="41">
        <f t="shared" si="40"/>
        <v>76</v>
      </c>
      <c r="BC129" s="41"/>
      <c r="BD129" s="41"/>
      <c r="BE129" s="41"/>
      <c r="BF129" s="80" t="e">
        <f t="shared" si="56"/>
        <v>#VALUE!</v>
      </c>
      <c r="BG129" s="71">
        <f t="shared" si="57"/>
        <v>148</v>
      </c>
      <c r="BH129" s="41">
        <f t="shared" si="49"/>
        <v>0</v>
      </c>
      <c r="BI129" s="34" t="e">
        <f t="shared" si="58"/>
        <v>#VALUE!</v>
      </c>
      <c r="BJ129" s="34" t="e">
        <f t="shared" si="59"/>
        <v>#VALUE!</v>
      </c>
      <c r="BK129" s="34" t="e">
        <f t="shared" si="60"/>
        <v>#VALUE!</v>
      </c>
      <c r="BL129" s="34" t="e">
        <f t="shared" si="53"/>
        <v>#VALUE!</v>
      </c>
      <c r="BQ129" s="34">
        <f t="shared" si="61"/>
        <v>0</v>
      </c>
      <c r="BR129" s="34">
        <f t="shared" si="55"/>
        <v>142</v>
      </c>
      <c r="BS129" s="34">
        <f t="shared" si="41"/>
        <v>0</v>
      </c>
      <c r="BT129" s="34">
        <f t="shared" si="42"/>
        <v>0</v>
      </c>
      <c r="BU129" s="34">
        <f t="shared" si="43"/>
        <v>0</v>
      </c>
      <c r="BV129" s="34">
        <f t="shared" si="44"/>
        <v>0</v>
      </c>
      <c r="BW129" s="34">
        <f t="shared" si="45"/>
        <v>0</v>
      </c>
      <c r="CC129" s="41"/>
      <c r="CD129" s="41"/>
      <c r="CE129" s="41"/>
    </row>
    <row r="130" spans="1:83" s="34" customFormat="1" x14ac:dyDescent="0.3">
      <c r="A130" s="73"/>
      <c r="B130" s="41"/>
      <c r="C130" s="100"/>
      <c r="D130" s="100"/>
      <c r="E130" s="76"/>
      <c r="F130" s="76"/>
      <c r="G130" s="76"/>
      <c r="AO130" s="41"/>
      <c r="AP130" s="41"/>
      <c r="AQ130" s="41"/>
      <c r="AR130" s="41"/>
      <c r="AS130" s="41"/>
      <c r="AT130" s="41"/>
      <c r="AU130" s="41"/>
      <c r="AV130" s="80">
        <f t="shared" si="35"/>
        <v>142.48437500000003</v>
      </c>
      <c r="AW130" s="71">
        <f t="shared" si="46"/>
        <v>150</v>
      </c>
      <c r="AX130" s="41">
        <f t="shared" si="36"/>
        <v>0</v>
      </c>
      <c r="AY130" s="41">
        <f t="shared" si="37"/>
        <v>-87.890624999999531</v>
      </c>
      <c r="AZ130" s="41">
        <f t="shared" si="38"/>
        <v>140.62499999999937</v>
      </c>
      <c r="BA130" s="41">
        <f t="shared" si="39"/>
        <v>13.750000000000192</v>
      </c>
      <c r="BB130" s="41">
        <f t="shared" si="40"/>
        <v>76</v>
      </c>
      <c r="BC130" s="41"/>
      <c r="BD130" s="41"/>
      <c r="BE130" s="41"/>
      <c r="BF130" s="80" t="e">
        <f t="shared" si="56"/>
        <v>#VALUE!</v>
      </c>
      <c r="BG130" s="71">
        <f t="shared" si="57"/>
        <v>150</v>
      </c>
      <c r="BH130" s="41">
        <f t="shared" si="49"/>
        <v>0</v>
      </c>
      <c r="BI130" s="34" t="e">
        <f t="shared" si="58"/>
        <v>#VALUE!</v>
      </c>
      <c r="BJ130" s="34" t="e">
        <f t="shared" si="59"/>
        <v>#VALUE!</v>
      </c>
      <c r="BK130" s="34" t="e">
        <f t="shared" si="60"/>
        <v>#VALUE!</v>
      </c>
      <c r="BL130" s="34" t="e">
        <f t="shared" si="53"/>
        <v>#VALUE!</v>
      </c>
      <c r="BQ130" s="34">
        <f t="shared" si="61"/>
        <v>0</v>
      </c>
      <c r="BR130" s="34">
        <f t="shared" si="55"/>
        <v>143</v>
      </c>
      <c r="BS130" s="34">
        <f t="shared" si="41"/>
        <v>0</v>
      </c>
      <c r="BT130" s="34">
        <f t="shared" si="42"/>
        <v>0</v>
      </c>
      <c r="BU130" s="34">
        <f t="shared" si="43"/>
        <v>0</v>
      </c>
      <c r="BV130" s="34">
        <f t="shared" si="44"/>
        <v>0</v>
      </c>
      <c r="BW130" s="34">
        <f t="shared" si="45"/>
        <v>0</v>
      </c>
      <c r="CC130" s="41"/>
      <c r="CD130" s="41"/>
      <c r="CE130" s="41"/>
    </row>
    <row r="131" spans="1:83" s="34" customFormat="1" x14ac:dyDescent="0.3">
      <c r="A131" s="73"/>
      <c r="B131" s="41"/>
      <c r="C131" s="100"/>
      <c r="D131" s="100"/>
      <c r="E131" s="76"/>
      <c r="F131" s="76"/>
      <c r="G131" s="76"/>
      <c r="AO131" s="41"/>
      <c r="AP131" s="41"/>
      <c r="AQ131" s="41"/>
      <c r="AR131" s="41"/>
      <c r="AS131" s="41"/>
      <c r="AT131" s="41"/>
      <c r="AU131" s="41"/>
      <c r="AV131" s="80">
        <f t="shared" si="35"/>
        <v>142.88000000000008</v>
      </c>
      <c r="AW131" s="71">
        <f t="shared" si="46"/>
        <v>152</v>
      </c>
      <c r="AX131" s="41">
        <f t="shared" si="36"/>
        <v>0</v>
      </c>
      <c r="AY131" s="41">
        <f t="shared" si="37"/>
        <v>-91.453333333332836</v>
      </c>
      <c r="AZ131" s="41">
        <f t="shared" si="38"/>
        <v>144.39999999999938</v>
      </c>
      <c r="BA131" s="41">
        <f t="shared" si="39"/>
        <v>13.933333333333529</v>
      </c>
      <c r="BB131" s="41">
        <f t="shared" si="40"/>
        <v>76</v>
      </c>
      <c r="BC131" s="41"/>
      <c r="BD131" s="41"/>
      <c r="BE131" s="41"/>
      <c r="BF131" s="80" t="e">
        <f t="shared" si="56"/>
        <v>#VALUE!</v>
      </c>
      <c r="BG131" s="71">
        <f t="shared" si="57"/>
        <v>152</v>
      </c>
      <c r="BH131" s="41">
        <f t="shared" si="49"/>
        <v>0</v>
      </c>
      <c r="BI131" s="34" t="e">
        <f t="shared" si="58"/>
        <v>#VALUE!</v>
      </c>
      <c r="BJ131" s="34" t="e">
        <f t="shared" si="59"/>
        <v>#VALUE!</v>
      </c>
      <c r="BK131" s="34" t="e">
        <f t="shared" si="60"/>
        <v>#VALUE!</v>
      </c>
      <c r="BL131" s="34" t="e">
        <f t="shared" si="53"/>
        <v>#VALUE!</v>
      </c>
      <c r="BQ131" s="34">
        <f t="shared" si="61"/>
        <v>0</v>
      </c>
      <c r="BR131" s="34">
        <f t="shared" si="55"/>
        <v>144</v>
      </c>
      <c r="BS131" s="34">
        <f t="shared" si="41"/>
        <v>0</v>
      </c>
      <c r="BT131" s="34">
        <f t="shared" si="42"/>
        <v>0</v>
      </c>
      <c r="BU131" s="34">
        <f t="shared" si="43"/>
        <v>0</v>
      </c>
      <c r="BV131" s="34">
        <f t="shared" si="44"/>
        <v>0</v>
      </c>
      <c r="BW131" s="34">
        <f t="shared" si="45"/>
        <v>0</v>
      </c>
      <c r="CC131" s="41"/>
      <c r="CD131" s="41"/>
      <c r="CE131" s="41"/>
    </row>
    <row r="132" spans="1:83" s="34" customFormat="1" x14ac:dyDescent="0.3">
      <c r="A132" s="73"/>
      <c r="B132" s="41"/>
      <c r="C132" s="100"/>
      <c r="D132" s="100"/>
      <c r="E132" s="76"/>
      <c r="F132" s="76"/>
      <c r="G132" s="76"/>
      <c r="AO132" s="41"/>
      <c r="AP132" s="41"/>
      <c r="AQ132" s="41"/>
      <c r="AR132" s="41"/>
      <c r="AS132" s="41"/>
      <c r="AT132" s="41"/>
      <c r="AU132" s="41"/>
      <c r="AV132" s="80">
        <f t="shared" si="35"/>
        <v>143.23062500000003</v>
      </c>
      <c r="AW132" s="71">
        <f t="shared" si="46"/>
        <v>154</v>
      </c>
      <c r="AX132" s="41">
        <f t="shared" si="36"/>
        <v>0</v>
      </c>
      <c r="AY132" s="41">
        <f t="shared" si="37"/>
        <v>-95.111041666666154</v>
      </c>
      <c r="AZ132" s="41">
        <f t="shared" si="38"/>
        <v>148.22499999999934</v>
      </c>
      <c r="BA132" s="41">
        <f t="shared" si="39"/>
        <v>14.116666666666864</v>
      </c>
      <c r="BB132" s="41">
        <f t="shared" si="40"/>
        <v>76</v>
      </c>
      <c r="BC132" s="41"/>
      <c r="BD132" s="41"/>
      <c r="BE132" s="41"/>
      <c r="BF132" s="80" t="e">
        <f t="shared" si="56"/>
        <v>#VALUE!</v>
      </c>
      <c r="BG132" s="71">
        <f t="shared" si="57"/>
        <v>154</v>
      </c>
      <c r="BH132" s="41">
        <f t="shared" si="49"/>
        <v>0</v>
      </c>
      <c r="BI132" s="34" t="e">
        <f t="shared" si="58"/>
        <v>#VALUE!</v>
      </c>
      <c r="BJ132" s="34" t="e">
        <f t="shared" si="59"/>
        <v>#VALUE!</v>
      </c>
      <c r="BK132" s="34" t="e">
        <f t="shared" si="60"/>
        <v>#VALUE!</v>
      </c>
      <c r="BL132" s="34" t="e">
        <f t="shared" si="53"/>
        <v>#VALUE!</v>
      </c>
      <c r="BQ132" s="34">
        <f t="shared" si="61"/>
        <v>0</v>
      </c>
      <c r="BR132" s="34">
        <f t="shared" si="55"/>
        <v>145</v>
      </c>
      <c r="BS132" s="34">
        <f t="shared" si="41"/>
        <v>0</v>
      </c>
      <c r="BT132" s="34">
        <f t="shared" si="42"/>
        <v>0</v>
      </c>
      <c r="BU132" s="34">
        <f t="shared" si="43"/>
        <v>0</v>
      </c>
      <c r="BV132" s="34">
        <f t="shared" si="44"/>
        <v>0</v>
      </c>
      <c r="BW132" s="34">
        <f t="shared" si="45"/>
        <v>0</v>
      </c>
      <c r="CC132" s="41"/>
      <c r="CD132" s="41"/>
      <c r="CE132" s="41"/>
    </row>
    <row r="133" spans="1:83" x14ac:dyDescent="0.3">
      <c r="A133" s="73"/>
      <c r="B133" s="41"/>
      <c r="C133" s="100"/>
      <c r="D133" s="100"/>
      <c r="E133" s="76"/>
      <c r="F133" s="76"/>
      <c r="G133" s="76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F133" s="34"/>
      <c r="AG133" s="34"/>
      <c r="AH133" s="34"/>
      <c r="AI133" s="34"/>
      <c r="AJ133" s="34"/>
      <c r="AK133" s="34"/>
      <c r="AL133" s="34"/>
      <c r="AM133" s="34"/>
      <c r="AV133" s="80">
        <f t="shared" si="35"/>
        <v>143.53500000000008</v>
      </c>
      <c r="AW133" s="71">
        <f t="shared" si="46"/>
        <v>156</v>
      </c>
      <c r="AX133" s="41">
        <f t="shared" si="36"/>
        <v>0</v>
      </c>
      <c r="AY133" s="41">
        <f t="shared" si="37"/>
        <v>-98.864999999999469</v>
      </c>
      <c r="AZ133" s="41">
        <f t="shared" si="38"/>
        <v>152.09999999999934</v>
      </c>
      <c r="BA133" s="41">
        <f t="shared" si="39"/>
        <v>14.3000000000002</v>
      </c>
      <c r="BB133" s="41">
        <f t="shared" si="40"/>
        <v>76</v>
      </c>
      <c r="BF133" s="80" t="e">
        <f t="shared" si="56"/>
        <v>#VALUE!</v>
      </c>
      <c r="BG133" s="71">
        <f t="shared" si="57"/>
        <v>156</v>
      </c>
      <c r="BH133" s="41">
        <f t="shared" si="49"/>
        <v>0</v>
      </c>
      <c r="BI133" s="34" t="e">
        <f t="shared" si="58"/>
        <v>#VALUE!</v>
      </c>
      <c r="BJ133" s="34" t="e">
        <f t="shared" si="59"/>
        <v>#VALUE!</v>
      </c>
      <c r="BK133" s="34" t="e">
        <f t="shared" si="60"/>
        <v>#VALUE!</v>
      </c>
      <c r="BL133" s="34" t="e">
        <f t="shared" si="53"/>
        <v>#VALUE!</v>
      </c>
      <c r="BQ133" s="34">
        <f t="shared" si="61"/>
        <v>0</v>
      </c>
      <c r="BR133" s="34">
        <f t="shared" si="55"/>
        <v>146</v>
      </c>
      <c r="BS133" s="34">
        <f t="shared" si="41"/>
        <v>0</v>
      </c>
      <c r="BT133" s="34">
        <f t="shared" si="42"/>
        <v>0</v>
      </c>
      <c r="BU133" s="34">
        <f t="shared" si="43"/>
        <v>0</v>
      </c>
      <c r="BV133" s="34">
        <f t="shared" si="44"/>
        <v>0</v>
      </c>
      <c r="BW133" s="34">
        <f t="shared" si="45"/>
        <v>0</v>
      </c>
    </row>
    <row r="134" spans="1:83" x14ac:dyDescent="0.3">
      <c r="A134" s="73"/>
      <c r="B134" s="41"/>
      <c r="C134" s="100"/>
      <c r="D134" s="100"/>
      <c r="E134" s="76"/>
      <c r="F134" s="76"/>
      <c r="G134" s="76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F134" s="34"/>
      <c r="AG134" s="34"/>
      <c r="AH134" s="34"/>
      <c r="AI134" s="34"/>
      <c r="AJ134" s="34"/>
      <c r="AK134" s="34"/>
      <c r="AL134" s="34"/>
      <c r="AM134" s="34"/>
      <c r="AV134" s="80">
        <f t="shared" si="35"/>
        <v>143.79187500000006</v>
      </c>
      <c r="AW134" s="71">
        <f t="shared" si="46"/>
        <v>158</v>
      </c>
      <c r="AX134" s="41">
        <f t="shared" si="36"/>
        <v>0</v>
      </c>
      <c r="AY134" s="41">
        <f t="shared" si="37"/>
        <v>-102.71645833333278</v>
      </c>
      <c r="AZ134" s="41">
        <f t="shared" si="38"/>
        <v>156.02499999999932</v>
      </c>
      <c r="BA134" s="41">
        <f t="shared" si="39"/>
        <v>14.483333333333537</v>
      </c>
      <c r="BB134" s="41">
        <f t="shared" si="40"/>
        <v>76</v>
      </c>
      <c r="BF134" s="80" t="e">
        <f t="shared" si="56"/>
        <v>#VALUE!</v>
      </c>
      <c r="BG134" s="71">
        <f t="shared" si="57"/>
        <v>158</v>
      </c>
      <c r="BH134" s="41">
        <f t="shared" si="49"/>
        <v>0</v>
      </c>
      <c r="BI134" s="34" t="e">
        <f t="shared" si="58"/>
        <v>#VALUE!</v>
      </c>
      <c r="BJ134" s="34" t="e">
        <f t="shared" si="59"/>
        <v>#VALUE!</v>
      </c>
      <c r="BK134" s="34" t="e">
        <f t="shared" si="60"/>
        <v>#VALUE!</v>
      </c>
      <c r="BL134" s="34" t="e">
        <f t="shared" si="53"/>
        <v>#VALUE!</v>
      </c>
      <c r="BQ134" s="34">
        <f t="shared" si="61"/>
        <v>0</v>
      </c>
      <c r="BR134" s="34">
        <f t="shared" si="55"/>
        <v>147</v>
      </c>
      <c r="BS134" s="34">
        <f t="shared" si="41"/>
        <v>0</v>
      </c>
      <c r="BT134" s="34">
        <f t="shared" si="42"/>
        <v>0</v>
      </c>
      <c r="BU134" s="34">
        <f t="shared" si="43"/>
        <v>0</v>
      </c>
      <c r="BV134" s="34">
        <f t="shared" si="44"/>
        <v>0</v>
      </c>
      <c r="BW134" s="34">
        <f t="shared" si="45"/>
        <v>0</v>
      </c>
    </row>
    <row r="135" spans="1:83" x14ac:dyDescent="0.3">
      <c r="A135" s="73"/>
      <c r="B135" s="41"/>
      <c r="C135" s="100"/>
      <c r="D135" s="100"/>
      <c r="E135" s="76"/>
      <c r="F135" s="76"/>
      <c r="G135" s="76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/>
      <c r="AI135" s="41"/>
      <c r="AJ135" s="41"/>
      <c r="AK135" s="41"/>
      <c r="AL135" s="41"/>
      <c r="AM135" s="41"/>
      <c r="AV135" s="80">
        <f t="shared" si="35"/>
        <v>144.00000000000006</v>
      </c>
      <c r="AW135" s="71">
        <f t="shared" si="46"/>
        <v>160</v>
      </c>
      <c r="AX135" s="41">
        <f t="shared" si="36"/>
        <v>0</v>
      </c>
      <c r="AY135" s="41">
        <f t="shared" si="37"/>
        <v>-106.66666666666609</v>
      </c>
      <c r="AZ135" s="41">
        <f t="shared" si="38"/>
        <v>159.99999999999929</v>
      </c>
      <c r="BA135" s="41">
        <f t="shared" si="39"/>
        <v>14.666666666666872</v>
      </c>
      <c r="BB135" s="41">
        <f t="shared" si="40"/>
        <v>76</v>
      </c>
      <c r="BF135" s="80" t="e">
        <f t="shared" si="56"/>
        <v>#VALUE!</v>
      </c>
      <c r="BG135" s="71">
        <f t="shared" si="57"/>
        <v>160</v>
      </c>
      <c r="BH135" s="41">
        <f t="shared" si="49"/>
        <v>0</v>
      </c>
      <c r="BI135" s="34" t="e">
        <f t="shared" si="58"/>
        <v>#VALUE!</v>
      </c>
      <c r="BJ135" s="34" t="e">
        <f t="shared" si="59"/>
        <v>#VALUE!</v>
      </c>
      <c r="BK135" s="34" t="e">
        <f t="shared" si="60"/>
        <v>#VALUE!</v>
      </c>
      <c r="BL135" s="34" t="e">
        <f t="shared" si="53"/>
        <v>#VALUE!</v>
      </c>
      <c r="BQ135" s="34">
        <f t="shared" si="61"/>
        <v>0</v>
      </c>
      <c r="BR135" s="34">
        <f t="shared" si="55"/>
        <v>148</v>
      </c>
      <c r="BS135" s="34">
        <f t="shared" si="41"/>
        <v>0</v>
      </c>
      <c r="BT135" s="34">
        <f t="shared" si="42"/>
        <v>0</v>
      </c>
      <c r="BU135" s="34">
        <f t="shared" si="43"/>
        <v>0</v>
      </c>
      <c r="BV135" s="34">
        <f t="shared" si="44"/>
        <v>0</v>
      </c>
      <c r="BW135" s="34">
        <f t="shared" si="45"/>
        <v>0</v>
      </c>
    </row>
    <row r="136" spans="1:83" x14ac:dyDescent="0.3">
      <c r="A136" s="73"/>
      <c r="B136" s="41"/>
      <c r="C136" s="100"/>
      <c r="D136" s="100"/>
      <c r="E136" s="76"/>
      <c r="F136" s="76"/>
      <c r="G136" s="76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  <c r="AG136" s="41"/>
      <c r="AH136" s="41"/>
      <c r="AI136" s="41"/>
      <c r="AJ136" s="41"/>
      <c r="AK136" s="41"/>
      <c r="AL136" s="41"/>
      <c r="AM136" s="41"/>
      <c r="AV136" s="80">
        <f t="shared" si="35"/>
        <v>144.15812500000007</v>
      </c>
      <c r="AW136" s="71">
        <f t="shared" si="46"/>
        <v>162</v>
      </c>
      <c r="AX136" s="41">
        <f t="shared" si="36"/>
        <v>0</v>
      </c>
      <c r="AY136" s="41">
        <f t="shared" si="37"/>
        <v>-110.7168749999994</v>
      </c>
      <c r="AZ136" s="41">
        <f t="shared" si="38"/>
        <v>164.02499999999927</v>
      </c>
      <c r="BA136" s="41">
        <f t="shared" si="39"/>
        <v>14.850000000000207</v>
      </c>
      <c r="BB136" s="41">
        <f t="shared" si="40"/>
        <v>76</v>
      </c>
      <c r="BF136" s="80" t="e">
        <f t="shared" si="56"/>
        <v>#VALUE!</v>
      </c>
      <c r="BG136" s="71">
        <f t="shared" si="57"/>
        <v>162</v>
      </c>
      <c r="BH136" s="41">
        <f t="shared" si="49"/>
        <v>0</v>
      </c>
      <c r="BI136" s="34" t="e">
        <f t="shared" si="58"/>
        <v>#VALUE!</v>
      </c>
      <c r="BJ136" s="34" t="e">
        <f t="shared" si="59"/>
        <v>#VALUE!</v>
      </c>
      <c r="BK136" s="34" t="e">
        <f t="shared" si="60"/>
        <v>#VALUE!</v>
      </c>
      <c r="BL136" s="34" t="e">
        <f t="shared" si="53"/>
        <v>#VALUE!</v>
      </c>
      <c r="BQ136" s="34">
        <f t="shared" si="61"/>
        <v>0</v>
      </c>
      <c r="BR136" s="34">
        <f t="shared" si="55"/>
        <v>149</v>
      </c>
      <c r="BS136" s="34">
        <f t="shared" si="41"/>
        <v>0</v>
      </c>
      <c r="BT136" s="34">
        <f t="shared" si="42"/>
        <v>0</v>
      </c>
      <c r="BU136" s="34">
        <f t="shared" si="43"/>
        <v>0</v>
      </c>
      <c r="BV136" s="34">
        <f t="shared" si="44"/>
        <v>0</v>
      </c>
      <c r="BW136" s="34">
        <f t="shared" si="45"/>
        <v>0</v>
      </c>
    </row>
    <row r="137" spans="1:83" x14ac:dyDescent="0.3">
      <c r="A137" s="73"/>
      <c r="B137" s="41"/>
      <c r="C137" s="100"/>
      <c r="D137" s="100"/>
      <c r="E137" s="76"/>
      <c r="F137" s="76"/>
      <c r="G137" s="76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/>
      <c r="AI137" s="41"/>
      <c r="AJ137" s="41"/>
      <c r="AK137" s="41"/>
      <c r="AL137" s="41"/>
      <c r="AM137" s="41"/>
      <c r="AV137" s="80">
        <f t="shared" si="35"/>
        <v>144.2650000000001</v>
      </c>
      <c r="AW137" s="71">
        <f t="shared" si="46"/>
        <v>164</v>
      </c>
      <c r="AX137" s="41">
        <f t="shared" si="36"/>
        <v>0</v>
      </c>
      <c r="AY137" s="41">
        <f t="shared" si="37"/>
        <v>-114.86833333333271</v>
      </c>
      <c r="AZ137" s="41">
        <f t="shared" si="38"/>
        <v>168.09999999999926</v>
      </c>
      <c r="BA137" s="41">
        <f t="shared" si="39"/>
        <v>15.033333333333545</v>
      </c>
      <c r="BB137" s="41">
        <f t="shared" si="40"/>
        <v>76</v>
      </c>
      <c r="BF137" s="80" t="e">
        <f t="shared" si="56"/>
        <v>#VALUE!</v>
      </c>
      <c r="BG137" s="71">
        <f t="shared" si="57"/>
        <v>164</v>
      </c>
      <c r="BH137" s="41">
        <f t="shared" si="49"/>
        <v>0</v>
      </c>
      <c r="BI137" s="34" t="e">
        <f t="shared" si="58"/>
        <v>#VALUE!</v>
      </c>
      <c r="BJ137" s="34" t="e">
        <f t="shared" si="59"/>
        <v>#VALUE!</v>
      </c>
      <c r="BK137" s="34" t="e">
        <f t="shared" si="60"/>
        <v>#VALUE!</v>
      </c>
      <c r="BL137" s="34" t="e">
        <f t="shared" si="53"/>
        <v>#VALUE!</v>
      </c>
      <c r="BQ137" s="34">
        <f t="shared" si="61"/>
        <v>0</v>
      </c>
      <c r="BR137" s="34">
        <f t="shared" si="55"/>
        <v>150</v>
      </c>
      <c r="BS137" s="34">
        <f t="shared" si="41"/>
        <v>0</v>
      </c>
      <c r="BT137" s="34">
        <f t="shared" si="42"/>
        <v>0</v>
      </c>
      <c r="BU137" s="34">
        <f t="shared" si="43"/>
        <v>0</v>
      </c>
      <c r="BV137" s="34">
        <f t="shared" si="44"/>
        <v>0</v>
      </c>
      <c r="BW137" s="34">
        <f t="shared" si="45"/>
        <v>0</v>
      </c>
    </row>
    <row r="138" spans="1:83" x14ac:dyDescent="0.3">
      <c r="A138" s="73"/>
      <c r="B138" s="41"/>
      <c r="C138" s="100"/>
      <c r="D138" s="100"/>
      <c r="E138" s="76"/>
      <c r="F138" s="76"/>
      <c r="G138" s="76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F138" s="41"/>
      <c r="AG138" s="41"/>
      <c r="AH138" s="41"/>
      <c r="AI138" s="41"/>
      <c r="AJ138" s="41"/>
      <c r="AK138" s="41"/>
      <c r="AL138" s="41"/>
      <c r="AM138" s="41"/>
      <c r="AV138" s="80">
        <f t="shared" si="35"/>
        <v>144.31937500000009</v>
      </c>
      <c r="AW138" s="71">
        <f t="shared" si="46"/>
        <v>166</v>
      </c>
      <c r="AX138" s="41">
        <f t="shared" si="36"/>
        <v>0</v>
      </c>
      <c r="AY138" s="41">
        <f t="shared" si="37"/>
        <v>-119.12229166666603</v>
      </c>
      <c r="AZ138" s="41">
        <f t="shared" si="38"/>
        <v>172.22499999999926</v>
      </c>
      <c r="BA138" s="41">
        <f t="shared" si="39"/>
        <v>15.21666666666688</v>
      </c>
      <c r="BB138" s="41">
        <f t="shared" si="40"/>
        <v>76</v>
      </c>
      <c r="BF138" s="80" t="e">
        <f t="shared" si="56"/>
        <v>#VALUE!</v>
      </c>
      <c r="BG138" s="71">
        <f t="shared" si="57"/>
        <v>166</v>
      </c>
      <c r="BH138" s="41">
        <f t="shared" si="49"/>
        <v>0</v>
      </c>
      <c r="BI138" s="34" t="e">
        <f t="shared" si="58"/>
        <v>#VALUE!</v>
      </c>
      <c r="BJ138" s="34" t="e">
        <f t="shared" si="59"/>
        <v>#VALUE!</v>
      </c>
      <c r="BK138" s="34" t="e">
        <f t="shared" si="60"/>
        <v>#VALUE!</v>
      </c>
      <c r="BL138" s="34" t="e">
        <f t="shared" si="53"/>
        <v>#VALUE!</v>
      </c>
      <c r="BQ138" s="34">
        <f t="shared" si="61"/>
        <v>0</v>
      </c>
      <c r="BR138" s="34">
        <f t="shared" si="55"/>
        <v>151</v>
      </c>
      <c r="BS138" s="34">
        <f t="shared" si="41"/>
        <v>0</v>
      </c>
      <c r="BT138" s="34">
        <f t="shared" si="42"/>
        <v>0</v>
      </c>
      <c r="BU138" s="34">
        <f t="shared" si="43"/>
        <v>0</v>
      </c>
      <c r="BV138" s="34">
        <f t="shared" si="44"/>
        <v>0</v>
      </c>
      <c r="BW138" s="34">
        <f t="shared" si="45"/>
        <v>0</v>
      </c>
    </row>
    <row r="139" spans="1:83" x14ac:dyDescent="0.3">
      <c r="A139" s="73"/>
      <c r="B139" s="41"/>
      <c r="C139" s="100"/>
      <c r="D139" s="100"/>
      <c r="E139" s="76"/>
      <c r="F139" s="76"/>
      <c r="G139" s="76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/>
      <c r="AI139" s="41"/>
      <c r="AJ139" s="41"/>
      <c r="AK139" s="41"/>
      <c r="AL139" s="41"/>
      <c r="AM139" s="41"/>
      <c r="AV139" s="80">
        <f t="shared" si="35"/>
        <v>144.32000000000011</v>
      </c>
      <c r="AW139" s="71">
        <f t="shared" si="46"/>
        <v>168</v>
      </c>
      <c r="AX139" s="41">
        <f t="shared" si="36"/>
        <v>0</v>
      </c>
      <c r="AY139" s="41">
        <f t="shared" si="37"/>
        <v>-123.47999999999934</v>
      </c>
      <c r="AZ139" s="41">
        <f t="shared" si="38"/>
        <v>176.39999999999924</v>
      </c>
      <c r="BA139" s="41">
        <f t="shared" si="39"/>
        <v>15.400000000000215</v>
      </c>
      <c r="BB139" s="41">
        <f t="shared" si="40"/>
        <v>76</v>
      </c>
      <c r="BF139" s="80" t="e">
        <f t="shared" si="56"/>
        <v>#VALUE!</v>
      </c>
      <c r="BG139" s="71">
        <f t="shared" si="57"/>
        <v>168</v>
      </c>
      <c r="BH139" s="41">
        <f t="shared" si="49"/>
        <v>0</v>
      </c>
      <c r="BI139" s="34" t="e">
        <f t="shared" si="58"/>
        <v>#VALUE!</v>
      </c>
      <c r="BJ139" s="34" t="e">
        <f t="shared" si="59"/>
        <v>#VALUE!</v>
      </c>
      <c r="BK139" s="34" t="e">
        <f t="shared" si="60"/>
        <v>#VALUE!</v>
      </c>
      <c r="BL139" s="34" t="e">
        <f t="shared" si="53"/>
        <v>#VALUE!</v>
      </c>
      <c r="BQ139" s="34">
        <f t="shared" si="61"/>
        <v>0</v>
      </c>
      <c r="BR139" s="34">
        <f t="shared" si="55"/>
        <v>152</v>
      </c>
      <c r="BS139" s="34">
        <f t="shared" si="41"/>
        <v>0</v>
      </c>
      <c r="BT139" s="34">
        <f t="shared" si="42"/>
        <v>0</v>
      </c>
      <c r="BU139" s="34">
        <f t="shared" si="43"/>
        <v>0</v>
      </c>
      <c r="BV139" s="34">
        <f t="shared" si="44"/>
        <v>0</v>
      </c>
      <c r="BW139" s="34">
        <f t="shared" si="45"/>
        <v>0</v>
      </c>
    </row>
    <row r="140" spans="1:83" x14ac:dyDescent="0.3">
      <c r="A140" s="73"/>
      <c r="B140" s="41"/>
      <c r="C140" s="100"/>
      <c r="D140" s="100"/>
      <c r="E140" s="76"/>
      <c r="F140" s="76"/>
      <c r="G140" s="76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F140" s="41"/>
      <c r="AG140" s="41"/>
      <c r="AH140" s="41"/>
      <c r="AI140" s="41"/>
      <c r="AJ140" s="41"/>
      <c r="AK140" s="41"/>
      <c r="AL140" s="41"/>
      <c r="AM140" s="41"/>
      <c r="AV140" s="80">
        <f t="shared" ref="AV140" si="62">AX140+AY140+AZ140+BA140+BB140</f>
        <v>144.26562500000011</v>
      </c>
      <c r="AW140" s="71">
        <f t="shared" si="46"/>
        <v>170</v>
      </c>
      <c r="AX140" s="41">
        <f t="shared" ref="AX140" si="63">AW140*AW140*AW140*AW140*$AV$19</f>
        <v>0</v>
      </c>
      <c r="AY140" s="41">
        <f t="shared" ref="AY140" si="64">AW140*AW140*AW140*$AW$19</f>
        <v>-127.94270833333265</v>
      </c>
      <c r="AZ140" s="41">
        <f t="shared" ref="AZ140" si="65">AW140*AW140*$AX$19</f>
        <v>180.6249999999992</v>
      </c>
      <c r="BA140" s="41">
        <f t="shared" ref="BA140" si="66">AW140*$AY$19</f>
        <v>15.583333333333552</v>
      </c>
      <c r="BB140" s="41">
        <f t="shared" ref="BB140" si="67">$AZ$19</f>
        <v>76</v>
      </c>
      <c r="BF140" s="80" t="e">
        <f t="shared" si="56"/>
        <v>#VALUE!</v>
      </c>
      <c r="BG140" s="71">
        <f t="shared" si="57"/>
        <v>170</v>
      </c>
      <c r="BH140" s="41">
        <f t="shared" si="49"/>
        <v>0</v>
      </c>
      <c r="BI140" s="34" t="e">
        <f t="shared" si="58"/>
        <v>#VALUE!</v>
      </c>
      <c r="BJ140" s="34" t="e">
        <f t="shared" si="59"/>
        <v>#VALUE!</v>
      </c>
      <c r="BK140" s="34" t="e">
        <f t="shared" si="60"/>
        <v>#VALUE!</v>
      </c>
      <c r="BL140" s="34" t="e">
        <f t="shared" si="53"/>
        <v>#VALUE!</v>
      </c>
      <c r="BQ140" s="34">
        <f t="shared" si="61"/>
        <v>0</v>
      </c>
      <c r="BR140" s="34">
        <f t="shared" si="55"/>
        <v>153</v>
      </c>
      <c r="BS140" s="34">
        <f t="shared" ref="BS140" si="68">BR140*BR140*BR140*BR140*$BQ$19</f>
        <v>0</v>
      </c>
      <c r="BT140" s="34">
        <f t="shared" ref="BT140" si="69">BR140*BR140*BR140*$BR$19</f>
        <v>0</v>
      </c>
      <c r="BU140" s="34">
        <f t="shared" ref="BU140" si="70">BR140*BR140*$BS$19</f>
        <v>0</v>
      </c>
      <c r="BV140" s="34">
        <f t="shared" ref="BV140" si="71">BR140*$BT$19</f>
        <v>0</v>
      </c>
      <c r="BW140" s="34">
        <f t="shared" ref="BW140" si="72">$BU$19</f>
        <v>0</v>
      </c>
    </row>
    <row r="141" spans="1:83" x14ac:dyDescent="0.3">
      <c r="A141" s="73"/>
      <c r="B141" s="41"/>
      <c r="C141" s="100"/>
      <c r="D141" s="100"/>
      <c r="E141" s="76"/>
      <c r="F141" s="76"/>
      <c r="G141" s="76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  <c r="AG141" s="41"/>
      <c r="AH141" s="41"/>
      <c r="AI141" s="41"/>
      <c r="AJ141" s="41"/>
      <c r="AK141" s="41"/>
      <c r="AL141" s="41"/>
      <c r="AM141" s="41"/>
    </row>
    <row r="142" spans="1:83" x14ac:dyDescent="0.3">
      <c r="A142" s="73"/>
      <c r="B142" s="41"/>
      <c r="C142" s="100"/>
      <c r="D142" s="100"/>
      <c r="E142" s="76"/>
      <c r="F142" s="76"/>
      <c r="G142" s="76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F142" s="41"/>
      <c r="AG142" s="41"/>
      <c r="AH142" s="41"/>
      <c r="AI142" s="41"/>
      <c r="AJ142" s="41"/>
      <c r="AK142" s="41"/>
      <c r="AL142" s="41"/>
      <c r="AM142" s="41"/>
    </row>
    <row r="143" spans="1:83" x14ac:dyDescent="0.3">
      <c r="A143" s="73"/>
      <c r="B143" s="41"/>
      <c r="C143" s="100"/>
      <c r="D143" s="100"/>
      <c r="E143" s="76"/>
      <c r="F143" s="76"/>
      <c r="G143" s="76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F143" s="41"/>
      <c r="AG143" s="41"/>
      <c r="AH143" s="41"/>
      <c r="AI143" s="41"/>
      <c r="AJ143" s="41"/>
      <c r="AK143" s="41"/>
      <c r="AL143" s="41"/>
      <c r="AM143" s="41"/>
    </row>
    <row r="144" spans="1:83" x14ac:dyDescent="0.3">
      <c r="A144" s="41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F144" s="41"/>
      <c r="AG144" s="41"/>
      <c r="AH144" s="41"/>
      <c r="AI144" s="41"/>
      <c r="AJ144" s="41"/>
      <c r="AK144" s="41"/>
      <c r="AL144" s="41"/>
      <c r="AM144" s="41"/>
    </row>
    <row r="145" spans="1:39" x14ac:dyDescent="0.3">
      <c r="A145" s="41"/>
      <c r="B145" s="41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F145" s="41"/>
      <c r="AG145" s="41"/>
      <c r="AH145" s="41"/>
      <c r="AI145" s="41"/>
      <c r="AJ145" s="41"/>
      <c r="AK145" s="41"/>
      <c r="AL145" s="41"/>
      <c r="AM145" s="41"/>
    </row>
    <row r="146" spans="1:39" x14ac:dyDescent="0.3">
      <c r="A146" s="41"/>
      <c r="B146" s="41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F146" s="41"/>
      <c r="AG146" s="41"/>
      <c r="AH146" s="41"/>
      <c r="AI146" s="41"/>
      <c r="AJ146" s="41"/>
      <c r="AK146" s="41"/>
      <c r="AL146" s="41"/>
      <c r="AM146" s="41"/>
    </row>
    <row r="147" spans="1:39" x14ac:dyDescent="0.3">
      <c r="A147" s="41"/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  <c r="AG147" s="41"/>
      <c r="AH147" s="41"/>
      <c r="AI147" s="41"/>
      <c r="AJ147" s="41"/>
      <c r="AK147" s="41"/>
      <c r="AL147" s="41"/>
      <c r="AM147" s="41"/>
    </row>
    <row r="148" spans="1:39" x14ac:dyDescent="0.3">
      <c r="A148" s="41"/>
      <c r="B148" s="41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F148" s="41"/>
      <c r="AG148" s="41"/>
      <c r="AH148" s="41"/>
      <c r="AI148" s="41"/>
      <c r="AJ148" s="41"/>
      <c r="AK148" s="41"/>
      <c r="AL148" s="41"/>
      <c r="AM148" s="41"/>
    </row>
    <row r="149" spans="1:39" x14ac:dyDescent="0.3">
      <c r="A149" s="41"/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F149" s="41"/>
      <c r="AG149" s="41"/>
      <c r="AH149" s="41"/>
      <c r="AI149" s="41"/>
      <c r="AJ149" s="41"/>
      <c r="AK149" s="41"/>
      <c r="AL149" s="41"/>
      <c r="AM149" s="41"/>
    </row>
    <row r="150" spans="1:39" x14ac:dyDescent="0.3">
      <c r="A150" s="41"/>
      <c r="B150" s="41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F150" s="41"/>
      <c r="AG150" s="41"/>
      <c r="AH150" s="41"/>
      <c r="AI150" s="41"/>
      <c r="AJ150" s="41"/>
      <c r="AK150" s="41"/>
      <c r="AL150" s="41"/>
      <c r="AM150" s="41"/>
    </row>
    <row r="151" spans="1:39" x14ac:dyDescent="0.3">
      <c r="A151" s="41"/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F151" s="41"/>
      <c r="AG151" s="41"/>
      <c r="AH151" s="41"/>
      <c r="AI151" s="41"/>
      <c r="AJ151" s="41"/>
      <c r="AK151" s="41"/>
      <c r="AL151" s="41"/>
      <c r="AM151" s="41"/>
    </row>
    <row r="195" spans="47:55" x14ac:dyDescent="0.3">
      <c r="AU195" s="41">
        <v>130</v>
      </c>
      <c r="AV195" s="77">
        <f>AU195*AU195</f>
        <v>16900</v>
      </c>
      <c r="AW195" s="77">
        <f>AU195</f>
        <v>130</v>
      </c>
      <c r="AX195" s="77">
        <f>1</f>
        <v>1</v>
      </c>
    </row>
    <row r="196" spans="47:55" x14ac:dyDescent="0.3">
      <c r="AV196" s="77">
        <f>AV19*AV195</f>
        <v>0</v>
      </c>
      <c r="AW196" s="77">
        <f>AW19*AW195</f>
        <v>-3.3854166666666486E-3</v>
      </c>
      <c r="AX196" s="77">
        <f>AX19*AX195</f>
        <v>6.2499999999999726E-3</v>
      </c>
      <c r="AY196" s="74">
        <f>SUM(AV196:AX196)</f>
        <v>2.864583333333324E-3</v>
      </c>
    </row>
    <row r="197" spans="47:55" x14ac:dyDescent="0.3">
      <c r="BC197" s="81"/>
    </row>
    <row r="198" spans="47:55" x14ac:dyDescent="0.3">
      <c r="AY198" s="77"/>
      <c r="AZ198" s="74"/>
    </row>
    <row r="199" spans="47:55" x14ac:dyDescent="0.3">
      <c r="AV199" s="76">
        <f>G13</f>
        <v>0</v>
      </c>
      <c r="AW199" s="74">
        <f>A13</f>
        <v>0</v>
      </c>
    </row>
    <row r="201" spans="47:55" x14ac:dyDescent="0.3">
      <c r="AX201" s="72"/>
    </row>
    <row r="202" spans="47:55" x14ac:dyDescent="0.3">
      <c r="AV202" s="41" t="s">
        <v>20</v>
      </c>
      <c r="AW202" s="41" t="s">
        <v>28</v>
      </c>
    </row>
    <row r="203" spans="47:55" x14ac:dyDescent="0.3">
      <c r="AV203" s="41" t="s">
        <v>15</v>
      </c>
      <c r="AW203" s="41" t="s">
        <v>19</v>
      </c>
      <c r="AX203" s="41" t="s">
        <v>25</v>
      </c>
      <c r="AY203" s="41" t="s">
        <v>19</v>
      </c>
      <c r="BC203" s="41" t="s">
        <v>26</v>
      </c>
    </row>
    <row r="204" spans="47:55" x14ac:dyDescent="0.3">
      <c r="AV204" s="76">
        <f>G13</f>
        <v>0</v>
      </c>
      <c r="AW204" s="74">
        <f>A13</f>
        <v>0</v>
      </c>
      <c r="AX204" s="75">
        <f>$G$22+0.2</f>
        <v>0.2</v>
      </c>
      <c r="AY204" s="74">
        <f t="shared" ref="AY204:AY210" si="73">AW204</f>
        <v>0</v>
      </c>
      <c r="AZ204" s="41" t="s">
        <v>27</v>
      </c>
      <c r="BA204" s="41" t="s">
        <v>23</v>
      </c>
      <c r="BB204" s="41" t="s">
        <v>24</v>
      </c>
      <c r="BC204" s="75">
        <f t="shared" ref="BC204:BC210" si="74">AX204+1.5</f>
        <v>1.7</v>
      </c>
    </row>
    <row r="205" spans="47:55" x14ac:dyDescent="0.3">
      <c r="AV205" s="76">
        <f>G14</f>
        <v>0</v>
      </c>
      <c r="AW205" s="81">
        <f t="shared" ref="AW205:AW210" si="75">IF(A14="",#N/A,A14)</f>
        <v>40</v>
      </c>
      <c r="AX205" s="75">
        <f>$G$22+0.2</f>
        <v>0.2</v>
      </c>
      <c r="AY205" s="81">
        <f t="shared" si="73"/>
        <v>40</v>
      </c>
      <c r="AZ205" s="82">
        <f t="shared" ref="AZ205:AZ210" si="76">AV205</f>
        <v>0</v>
      </c>
      <c r="BA205" s="41">
        <f t="shared" ref="BA205:BA210" si="77">AZ205*AZ205</f>
        <v>0</v>
      </c>
      <c r="BB205" s="41">
        <f t="shared" ref="BB205:BB210" si="78">BA205*AZ205</f>
        <v>0</v>
      </c>
      <c r="BC205" s="75">
        <f t="shared" si="74"/>
        <v>1.7</v>
      </c>
    </row>
    <row r="206" spans="47:55" x14ac:dyDescent="0.3">
      <c r="AV206" s="76">
        <f>IF(A15="",#N/A,G15)</f>
        <v>0</v>
      </c>
      <c r="AW206" s="81">
        <f t="shared" si="75"/>
        <v>80</v>
      </c>
      <c r="AX206" s="75">
        <f>$G$22+0.2</f>
        <v>0.2</v>
      </c>
      <c r="AY206" s="81">
        <f t="shared" si="73"/>
        <v>80</v>
      </c>
      <c r="AZ206" s="82">
        <f t="shared" si="76"/>
        <v>0</v>
      </c>
      <c r="BA206" s="41">
        <f t="shared" si="77"/>
        <v>0</v>
      </c>
      <c r="BB206" s="41">
        <f t="shared" si="78"/>
        <v>0</v>
      </c>
      <c r="BC206" s="75">
        <f t="shared" si="74"/>
        <v>1.7</v>
      </c>
    </row>
    <row r="207" spans="47:55" x14ac:dyDescent="0.3">
      <c r="AV207" s="76">
        <f>IF(A16="",#N/A,G16)</f>
        <v>0</v>
      </c>
      <c r="AW207" s="81">
        <f t="shared" si="75"/>
        <v>120</v>
      </c>
      <c r="AX207" s="75">
        <f>$G$22+0.2</f>
        <v>0.2</v>
      </c>
      <c r="AY207" s="81">
        <f t="shared" si="73"/>
        <v>120</v>
      </c>
      <c r="AZ207" s="82">
        <f t="shared" si="76"/>
        <v>0</v>
      </c>
      <c r="BA207" s="41">
        <f t="shared" si="77"/>
        <v>0</v>
      </c>
      <c r="BB207" s="41">
        <f t="shared" si="78"/>
        <v>0</v>
      </c>
      <c r="BC207" s="75">
        <f t="shared" si="74"/>
        <v>1.7</v>
      </c>
    </row>
    <row r="208" spans="47:55" x14ac:dyDescent="0.3">
      <c r="AV208" s="76" t="e">
        <f>IF(A17="",#N/A,G17)</f>
        <v>#N/A</v>
      </c>
      <c r="AW208" s="81" t="e">
        <f t="shared" si="75"/>
        <v>#N/A</v>
      </c>
      <c r="AX208" s="75" t="e">
        <f>IF(A17="",#N/A,$G$22+0.2)</f>
        <v>#N/A</v>
      </c>
      <c r="AY208" s="81" t="e">
        <f t="shared" si="73"/>
        <v>#N/A</v>
      </c>
      <c r="AZ208" s="82" t="e">
        <f t="shared" si="76"/>
        <v>#N/A</v>
      </c>
      <c r="BA208" s="41" t="e">
        <f t="shared" si="77"/>
        <v>#N/A</v>
      </c>
      <c r="BB208" s="41" t="e">
        <f t="shared" si="78"/>
        <v>#N/A</v>
      </c>
      <c r="BC208" s="75" t="e">
        <f t="shared" si="74"/>
        <v>#N/A</v>
      </c>
    </row>
    <row r="209" spans="48:55" x14ac:dyDescent="0.3">
      <c r="AV209" s="76" t="e">
        <f>IF(A18="",#N/A,G18)</f>
        <v>#N/A</v>
      </c>
      <c r="AW209" s="81" t="e">
        <f t="shared" si="75"/>
        <v>#N/A</v>
      </c>
      <c r="AX209" s="75" t="e">
        <f>IF(A18="",#N/A,$G$22+0.2)</f>
        <v>#N/A</v>
      </c>
      <c r="AY209" s="81" t="e">
        <f t="shared" si="73"/>
        <v>#N/A</v>
      </c>
      <c r="AZ209" s="82" t="e">
        <f t="shared" si="76"/>
        <v>#N/A</v>
      </c>
      <c r="BA209" s="41" t="e">
        <f t="shared" si="77"/>
        <v>#N/A</v>
      </c>
      <c r="BB209" s="41" t="e">
        <f t="shared" si="78"/>
        <v>#N/A</v>
      </c>
      <c r="BC209" s="75" t="e">
        <f t="shared" si="74"/>
        <v>#N/A</v>
      </c>
    </row>
    <row r="210" spans="48:55" x14ac:dyDescent="0.3">
      <c r="AV210" s="76" t="e">
        <f>IF(A19="",#N/A,G19)</f>
        <v>#N/A</v>
      </c>
      <c r="AW210" s="81" t="e">
        <f t="shared" si="75"/>
        <v>#N/A</v>
      </c>
      <c r="AX210" s="75" t="e">
        <f>IF(A19="",#N/A,$G$22+0.2)</f>
        <v>#N/A</v>
      </c>
      <c r="AY210" s="81" t="e">
        <f t="shared" si="73"/>
        <v>#N/A</v>
      </c>
      <c r="AZ210" s="82" t="e">
        <f t="shared" si="76"/>
        <v>#N/A</v>
      </c>
      <c r="BA210" s="41" t="e">
        <f t="shared" si="77"/>
        <v>#N/A</v>
      </c>
      <c r="BB210" s="41" t="e">
        <f t="shared" si="78"/>
        <v>#N/A</v>
      </c>
      <c r="BC210" s="75" t="e">
        <f t="shared" si="74"/>
        <v>#N/A</v>
      </c>
    </row>
    <row r="211" spans="48:55" x14ac:dyDescent="0.3">
      <c r="AV211" s="76"/>
    </row>
    <row r="212" spans="48:55" x14ac:dyDescent="0.3">
      <c r="AV212" s="41">
        <v>3</v>
      </c>
      <c r="AW212" s="77">
        <f t="array" ref="AW212:AY212">LINEST(AY205:AY206,AZ205:BA206)</f>
        <v>0</v>
      </c>
      <c r="AX212" s="77">
        <v>0</v>
      </c>
      <c r="AY212" s="77">
        <v>60</v>
      </c>
      <c r="AZ212" s="77"/>
    </row>
    <row r="213" spans="48:55" x14ac:dyDescent="0.3">
      <c r="AV213" s="41">
        <v>4</v>
      </c>
      <c r="AW213" s="77">
        <f t="array" ref="AW213:AY213">LINEST(AY205:AY207,AZ205:BA207)</f>
        <v>0</v>
      </c>
      <c r="AX213" s="77">
        <v>0</v>
      </c>
      <c r="AY213" s="77">
        <v>80</v>
      </c>
      <c r="AZ213" s="77"/>
    </row>
    <row r="214" spans="48:55" x14ac:dyDescent="0.3">
      <c r="AV214" s="41">
        <v>5</v>
      </c>
      <c r="AW214" s="77" t="e">
        <f t="array" ref="AW214:AY214">LINEST(AY205:AY208,AZ205:BA208)</f>
        <v>#VALUE!</v>
      </c>
      <c r="AX214" s="77" t="e">
        <v>#VALUE!</v>
      </c>
      <c r="AY214" s="77" t="e">
        <v>#VALUE!</v>
      </c>
      <c r="AZ214" s="77"/>
    </row>
    <row r="215" spans="48:55" x14ac:dyDescent="0.3">
      <c r="AV215" s="41">
        <v>6</v>
      </c>
      <c r="AW215" s="77" t="e">
        <f t="array" ref="AW215:AY215">LINEST(AY205:AY209,AZ205:BA209)</f>
        <v>#VALUE!</v>
      </c>
      <c r="AX215" s="77" t="e">
        <v>#VALUE!</v>
      </c>
      <c r="AY215" s="77" t="e">
        <v>#VALUE!</v>
      </c>
      <c r="AZ215" s="77"/>
    </row>
    <row r="216" spans="48:55" x14ac:dyDescent="0.3">
      <c r="AV216" s="41">
        <v>7</v>
      </c>
      <c r="AW216" s="77" t="e">
        <f t="array" ref="AW216:AY216">LINEST(AY205:AY210,AZ205:BA210)</f>
        <v>#VALUE!</v>
      </c>
      <c r="AX216" s="77" t="e">
        <v>#VALUE!</v>
      </c>
      <c r="AY216" s="77" t="e">
        <v>#VALUE!</v>
      </c>
      <c r="AZ216" s="83"/>
    </row>
    <row r="219" spans="48:55" x14ac:dyDescent="0.3">
      <c r="AW219" s="41">
        <f>VLOOKUP($A$23,$AV$212:$AZ$216,2)</f>
        <v>0</v>
      </c>
      <c r="AX219" s="41">
        <f>VLOOKUP($A$23,$AV$212:$AZ$216,3)</f>
        <v>0</v>
      </c>
      <c r="AY219" s="41">
        <f>VLOOKUP($A$23,$AV$212:$AZ$216,4)</f>
        <v>80</v>
      </c>
    </row>
    <row r="220" spans="48:55" x14ac:dyDescent="0.3">
      <c r="AW220" s="41">
        <f>AX205*AX205</f>
        <v>4.0000000000000008E-2</v>
      </c>
      <c r="AX220" s="75">
        <f>AX205</f>
        <v>0.2</v>
      </c>
      <c r="AY220" s="75">
        <v>1</v>
      </c>
    </row>
    <row r="221" spans="48:55" x14ac:dyDescent="0.3">
      <c r="AW221" s="41">
        <f>AW219*AW220</f>
        <v>0</v>
      </c>
      <c r="AX221" s="41">
        <f>AX219*AX220</f>
        <v>0</v>
      </c>
      <c r="AY221" s="41">
        <f>AY219*AY220</f>
        <v>80</v>
      </c>
      <c r="BA221" s="74">
        <f>SUM(AW221:AZ221)</f>
        <v>80</v>
      </c>
    </row>
    <row r="222" spans="48:55" x14ac:dyDescent="0.3">
      <c r="AW222" s="41">
        <f>BC205*BC205</f>
        <v>2.8899999999999997</v>
      </c>
      <c r="AX222" s="75">
        <f>BC205</f>
        <v>1.7</v>
      </c>
      <c r="AY222" s="75">
        <v>1</v>
      </c>
      <c r="BA222" s="74"/>
    </row>
    <row r="223" spans="48:55" x14ac:dyDescent="0.3">
      <c r="AW223" s="41">
        <f>AW222*AW219</f>
        <v>0</v>
      </c>
      <c r="AX223" s="41">
        <f>AX222*AX219</f>
        <v>0</v>
      </c>
      <c r="AY223" s="41">
        <f>AY222*AY219</f>
        <v>80</v>
      </c>
      <c r="BA223" s="74">
        <f>SUM(AW223:AZ223)</f>
        <v>80</v>
      </c>
    </row>
    <row r="227" spans="47:55" x14ac:dyDescent="0.3">
      <c r="AV227" s="41" t="s">
        <v>20</v>
      </c>
      <c r="AW227" s="41" t="s">
        <v>22</v>
      </c>
    </row>
    <row r="228" spans="47:55" x14ac:dyDescent="0.3">
      <c r="AV228" s="41" t="s">
        <v>15</v>
      </c>
      <c r="AW228" s="41" t="s">
        <v>22</v>
      </c>
      <c r="AX228" s="41" t="s">
        <v>25</v>
      </c>
      <c r="BC228" s="41" t="s">
        <v>26</v>
      </c>
    </row>
    <row r="229" spans="47:55" x14ac:dyDescent="0.3">
      <c r="AV229" s="76">
        <f>G13</f>
        <v>0</v>
      </c>
      <c r="AW229" s="72">
        <f>E13</f>
        <v>76</v>
      </c>
      <c r="AX229" s="75">
        <f t="shared" ref="AX229:AX235" si="79">$G$22+0.2</f>
        <v>0.2</v>
      </c>
      <c r="AY229" s="41" t="s">
        <v>19</v>
      </c>
      <c r="AZ229" s="41" t="s">
        <v>27</v>
      </c>
      <c r="BA229" s="41" t="s">
        <v>23</v>
      </c>
      <c r="BB229" s="41" t="s">
        <v>24</v>
      </c>
      <c r="BC229" s="75">
        <f t="shared" ref="BC229:BC235" si="80">AX229+1.5</f>
        <v>1.7</v>
      </c>
    </row>
    <row r="230" spans="47:55" x14ac:dyDescent="0.3">
      <c r="AV230" s="76">
        <f>G14</f>
        <v>0</v>
      </c>
      <c r="AW230" s="72">
        <f t="shared" ref="AW230:AW235" si="81">IF(A14="",#N/A,E14)</f>
        <v>88</v>
      </c>
      <c r="AX230" s="75">
        <f t="shared" si="79"/>
        <v>0.2</v>
      </c>
      <c r="AY230" s="72">
        <f t="shared" ref="AY230:AY235" si="82">AW230</f>
        <v>88</v>
      </c>
      <c r="AZ230" s="82">
        <f t="shared" ref="AZ230:AZ235" si="83">AV230</f>
        <v>0</v>
      </c>
      <c r="BA230" s="41">
        <f t="shared" ref="BA230:BA235" si="84">AZ230*AZ230</f>
        <v>0</v>
      </c>
      <c r="BB230" s="41">
        <f t="shared" ref="BB230:BB235" si="85">BA230*AZ230</f>
        <v>0</v>
      </c>
      <c r="BC230" s="75">
        <f t="shared" si="80"/>
        <v>1.7</v>
      </c>
    </row>
    <row r="231" spans="47:55" x14ac:dyDescent="0.3">
      <c r="AV231" s="76">
        <f>IF(A15="",#N/A,G15)</f>
        <v>0</v>
      </c>
      <c r="AW231" s="72">
        <f t="shared" si="81"/>
        <v>110</v>
      </c>
      <c r="AX231" s="75">
        <f t="shared" si="79"/>
        <v>0.2</v>
      </c>
      <c r="AY231" s="72">
        <f t="shared" si="82"/>
        <v>110</v>
      </c>
      <c r="AZ231" s="82">
        <f t="shared" si="83"/>
        <v>0</v>
      </c>
      <c r="BA231" s="41">
        <f t="shared" si="84"/>
        <v>0</v>
      </c>
      <c r="BB231" s="41">
        <f t="shared" si="85"/>
        <v>0</v>
      </c>
      <c r="BC231" s="75">
        <f t="shared" si="80"/>
        <v>1.7</v>
      </c>
    </row>
    <row r="232" spans="47:55" x14ac:dyDescent="0.3">
      <c r="AV232" s="76">
        <f>IF(A16="",#N/A,G16)</f>
        <v>0</v>
      </c>
      <c r="AW232" s="72">
        <f t="shared" si="81"/>
        <v>132</v>
      </c>
      <c r="AX232" s="75">
        <f t="shared" si="79"/>
        <v>0.2</v>
      </c>
      <c r="AY232" s="72">
        <f t="shared" si="82"/>
        <v>132</v>
      </c>
      <c r="AZ232" s="82">
        <f t="shared" si="83"/>
        <v>0</v>
      </c>
      <c r="BA232" s="41">
        <f t="shared" si="84"/>
        <v>0</v>
      </c>
      <c r="BB232" s="41">
        <f t="shared" si="85"/>
        <v>0</v>
      </c>
      <c r="BC232" s="75">
        <f t="shared" si="80"/>
        <v>1.7</v>
      </c>
    </row>
    <row r="233" spans="47:55" x14ac:dyDescent="0.3">
      <c r="AV233" s="76" t="e">
        <f>IF(A17="",#N/A,G17)</f>
        <v>#N/A</v>
      </c>
      <c r="AW233" s="72" t="e">
        <f t="shared" si="81"/>
        <v>#N/A</v>
      </c>
      <c r="AX233" s="75">
        <f t="shared" si="79"/>
        <v>0.2</v>
      </c>
      <c r="AY233" s="72" t="e">
        <f t="shared" si="82"/>
        <v>#N/A</v>
      </c>
      <c r="AZ233" s="82" t="e">
        <f t="shared" si="83"/>
        <v>#N/A</v>
      </c>
      <c r="BA233" s="41" t="e">
        <f t="shared" si="84"/>
        <v>#N/A</v>
      </c>
      <c r="BB233" s="41" t="e">
        <f t="shared" si="85"/>
        <v>#N/A</v>
      </c>
      <c r="BC233" s="75">
        <f t="shared" si="80"/>
        <v>1.7</v>
      </c>
    </row>
    <row r="234" spans="47:55" x14ac:dyDescent="0.3">
      <c r="AV234" s="76" t="e">
        <f>IF(A18="",#N/A,G18)</f>
        <v>#N/A</v>
      </c>
      <c r="AW234" s="72" t="e">
        <f t="shared" si="81"/>
        <v>#N/A</v>
      </c>
      <c r="AX234" s="75">
        <f t="shared" si="79"/>
        <v>0.2</v>
      </c>
      <c r="AY234" s="72" t="e">
        <f t="shared" si="82"/>
        <v>#N/A</v>
      </c>
      <c r="AZ234" s="82" t="e">
        <f t="shared" si="83"/>
        <v>#N/A</v>
      </c>
      <c r="BA234" s="41" t="e">
        <f t="shared" si="84"/>
        <v>#N/A</v>
      </c>
      <c r="BB234" s="41" t="e">
        <f t="shared" si="85"/>
        <v>#N/A</v>
      </c>
      <c r="BC234" s="75">
        <f t="shared" si="80"/>
        <v>1.7</v>
      </c>
    </row>
    <row r="235" spans="47:55" x14ac:dyDescent="0.3">
      <c r="AV235" s="76" t="e">
        <f>IF(A19="",#N/A,G19)</f>
        <v>#N/A</v>
      </c>
      <c r="AW235" s="72" t="e">
        <f t="shared" si="81"/>
        <v>#N/A</v>
      </c>
      <c r="AX235" s="75">
        <f t="shared" si="79"/>
        <v>0.2</v>
      </c>
      <c r="AY235" s="72" t="e">
        <f t="shared" si="82"/>
        <v>#N/A</v>
      </c>
      <c r="AZ235" s="82" t="e">
        <f t="shared" si="83"/>
        <v>#N/A</v>
      </c>
      <c r="BA235" s="41" t="e">
        <f t="shared" si="84"/>
        <v>#N/A</v>
      </c>
      <c r="BB235" s="41" t="e">
        <f t="shared" si="85"/>
        <v>#N/A</v>
      </c>
      <c r="BC235" s="75">
        <f t="shared" si="80"/>
        <v>1.7</v>
      </c>
    </row>
    <row r="236" spans="47:55" x14ac:dyDescent="0.3">
      <c r="AU236" s="41" t="s">
        <v>29</v>
      </c>
      <c r="AV236" s="76"/>
    </row>
    <row r="237" spans="47:55" x14ac:dyDescent="0.3">
      <c r="AV237" s="41">
        <v>3</v>
      </c>
      <c r="AW237" s="77">
        <f t="array" ref="AW237:AY237">LINEST(AY230:AY231,AZ230:BA231)</f>
        <v>0</v>
      </c>
      <c r="AX237" s="77">
        <v>0</v>
      </c>
      <c r="AY237" s="77">
        <v>99</v>
      </c>
      <c r="AZ237" s="77"/>
    </row>
    <row r="238" spans="47:55" x14ac:dyDescent="0.3">
      <c r="AV238" s="41">
        <v>4</v>
      </c>
      <c r="AW238" s="77">
        <f t="array" ref="AW238:AY238">LINEST(AY230:AY232,AZ230:BA232)</f>
        <v>0</v>
      </c>
      <c r="AX238" s="77">
        <v>0</v>
      </c>
      <c r="AY238" s="77">
        <v>110</v>
      </c>
      <c r="AZ238" s="77"/>
    </row>
    <row r="239" spans="47:55" x14ac:dyDescent="0.3">
      <c r="AV239" s="41">
        <v>5</v>
      </c>
      <c r="AW239" s="77" t="e">
        <f t="array" ref="AW239:AY239">LINEST(AY230:AY233,AZ230:BA233)</f>
        <v>#VALUE!</v>
      </c>
      <c r="AX239" s="77" t="e">
        <v>#VALUE!</v>
      </c>
      <c r="AY239" s="77" t="e">
        <v>#VALUE!</v>
      </c>
      <c r="AZ239" s="77"/>
    </row>
    <row r="240" spans="47:55" x14ac:dyDescent="0.3">
      <c r="AV240" s="41">
        <v>6</v>
      </c>
      <c r="AW240" s="77" t="e">
        <f t="array" ref="AW240:AY240">LINEST(AY230:AY234,AZ230:BA234)</f>
        <v>#VALUE!</v>
      </c>
      <c r="AX240" s="77" t="e">
        <v>#VALUE!</v>
      </c>
      <c r="AY240" s="77" t="e">
        <v>#VALUE!</v>
      </c>
      <c r="AZ240" s="77"/>
    </row>
    <row r="241" spans="48:53" x14ac:dyDescent="0.3">
      <c r="AV241" s="41">
        <v>7</v>
      </c>
      <c r="AW241" s="77" t="e">
        <f t="array" ref="AW241:AY241">LINEST(AY230:AY235,AZ230:BA235)</f>
        <v>#VALUE!</v>
      </c>
      <c r="AX241" s="77" t="e">
        <v>#VALUE!</v>
      </c>
      <c r="AY241" s="77" t="e">
        <v>#VALUE!</v>
      </c>
      <c r="AZ241" s="83"/>
    </row>
    <row r="244" spans="48:53" x14ac:dyDescent="0.3">
      <c r="AW244" s="41">
        <f>VLOOKUP($A$23,$AV$237:$AZ$241,2)</f>
        <v>0</v>
      </c>
      <c r="AX244" s="41">
        <f>VLOOKUP($A$23,$AV$237:$AZ$241,3)</f>
        <v>0</v>
      </c>
      <c r="AY244" s="41">
        <f>VLOOKUP($A$23,$AV$237:$AZ$241,4)</f>
        <v>110</v>
      </c>
      <c r="AZ244" s="41">
        <f>VLOOKUP($A$23,$AV$237:$AZ$241,5)</f>
        <v>0</v>
      </c>
    </row>
    <row r="245" spans="48:53" x14ac:dyDescent="0.3">
      <c r="AW245" s="41">
        <f>AX230*AX230</f>
        <v>4.0000000000000008E-2</v>
      </c>
      <c r="AX245" s="75">
        <f>AX230</f>
        <v>0.2</v>
      </c>
      <c r="AY245" s="75">
        <v>1</v>
      </c>
      <c r="AZ245" s="41">
        <v>1</v>
      </c>
    </row>
    <row r="246" spans="48:53" x14ac:dyDescent="0.3">
      <c r="AW246" s="41">
        <f>AW244*AW245</f>
        <v>0</v>
      </c>
      <c r="AX246" s="41">
        <f>AX244*AX245</f>
        <v>0</v>
      </c>
      <c r="AY246" s="41">
        <f>AY244*AY245</f>
        <v>110</v>
      </c>
      <c r="AZ246" s="41">
        <f>AZ244*AZ245</f>
        <v>0</v>
      </c>
      <c r="BA246" s="74">
        <f>SUM(AW246:AY246)</f>
        <v>110</v>
      </c>
    </row>
    <row r="247" spans="48:53" x14ac:dyDescent="0.3">
      <c r="AW247" s="41">
        <f>BC230*BC230</f>
        <v>2.8899999999999997</v>
      </c>
      <c r="AX247" s="75">
        <f>BC230</f>
        <v>1.7</v>
      </c>
      <c r="AY247" s="75">
        <v>1</v>
      </c>
      <c r="AZ247" s="41">
        <v>1</v>
      </c>
      <c r="BA247" s="74"/>
    </row>
    <row r="248" spans="48:53" x14ac:dyDescent="0.3">
      <c r="AW248" s="41">
        <f>AW247*AW244</f>
        <v>0</v>
      </c>
      <c r="AX248" s="41">
        <f>AX247*AX244</f>
        <v>0</v>
      </c>
      <c r="AY248" s="41">
        <f>AY247*AY244</f>
        <v>110</v>
      </c>
      <c r="AZ248" s="41">
        <f>AZ247*AZ244</f>
        <v>0</v>
      </c>
      <c r="BA248" s="74">
        <f>SUM(AW248:AY248)</f>
        <v>110</v>
      </c>
    </row>
  </sheetData>
  <sheetProtection algorithmName="SHA-512" hashValue="OpG0RGxj+2UVJEGFa8yhn7HjbNvLGYyS6N/UIrOnlm4r0lTiWKacCGDHJ7FCYZtM5gqk7UrfRR9cQXjOaqzQZA==" saltValue="cTVxwrvLjqQ74Nh05LmdRQ==" spinCount="100000" sheet="1" objects="1" scenarios="1" selectLockedCells="1"/>
  <mergeCells count="2">
    <mergeCell ref="A1:B1"/>
    <mergeCell ref="A47:C47"/>
  </mergeCells>
  <conditionalFormatting sqref="E16:E21">
    <cfRule type="containsErrors" dxfId="2" priority="2">
      <formula>ISERROR(E16)</formula>
    </cfRule>
  </conditionalFormatting>
  <conditionalFormatting sqref="C13:C21">
    <cfRule type="containsErrors" dxfId="1" priority="1">
      <formula>ISERROR(C13)</formula>
    </cfRule>
  </conditionalFormatting>
  <printOptions horizontalCentered="1"/>
  <pageMargins left="0.78740157480314965" right="0.78740157480314965" top="1.1811023622047245" bottom="0.78740157480314965" header="0.31496062992125984" footer="0.31496062992125984"/>
  <pageSetup paperSize="9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50"/>
  <sheetViews>
    <sheetView view="pageLayout" topLeftCell="A16" zoomScaleNormal="100" workbookViewId="0">
      <selection activeCell="E6" sqref="E6"/>
    </sheetView>
  </sheetViews>
  <sheetFormatPr baseColWidth="10" defaultColWidth="10.33203125" defaultRowHeight="14.4" x14ac:dyDescent="0.3"/>
  <cols>
    <col min="1" max="1" width="10.5546875" style="3" customWidth="1"/>
    <col min="2" max="2" width="10.44140625" style="3" customWidth="1"/>
    <col min="3" max="6" width="10.33203125" style="3"/>
    <col min="7" max="8" width="10.5546875" style="3" customWidth="1"/>
    <col min="9" max="16384" width="10.33203125" style="3"/>
  </cols>
  <sheetData>
    <row r="1" spans="1:8" ht="23.4" x14ac:dyDescent="0.45">
      <c r="A1" s="40" t="s">
        <v>17</v>
      </c>
      <c r="C1" s="5" t="s">
        <v>38</v>
      </c>
    </row>
    <row r="2" spans="1:8" ht="23.25" customHeight="1" x14ac:dyDescent="0.3">
      <c r="A2" s="2" t="s">
        <v>0</v>
      </c>
      <c r="B2" s="43" t="str">
        <f>IF(Start!C3="","",Start!C3)</f>
        <v>Müller</v>
      </c>
      <c r="C2" s="1"/>
      <c r="E2" s="4"/>
      <c r="F2" s="4"/>
      <c r="G2" s="13"/>
    </row>
    <row r="3" spans="1:8" x14ac:dyDescent="0.3">
      <c r="A3" s="2" t="s">
        <v>2</v>
      </c>
      <c r="B3" s="43" t="str">
        <f>IF(Start!C4="","",Start!C4)</f>
        <v>Johann</v>
      </c>
    </row>
    <row r="4" spans="1:8" ht="14.1" customHeight="1" x14ac:dyDescent="0.3">
      <c r="A4" s="3" t="s">
        <v>4</v>
      </c>
      <c r="B4" s="7">
        <f>IF(Start!C6="","",Start!C6)</f>
        <v>23133</v>
      </c>
      <c r="C4" s="4" t="s">
        <v>5</v>
      </c>
      <c r="D4" s="4" t="str">
        <f>IF(Start!C5="","",Start!C5)</f>
        <v>m</v>
      </c>
      <c r="E4" s="4" t="s">
        <v>33</v>
      </c>
      <c r="F4" s="37">
        <f>IF(Start!C8="","",Start!C8)</f>
        <v>157</v>
      </c>
    </row>
    <row r="5" spans="1:8" ht="14.1" customHeight="1" x14ac:dyDescent="0.3">
      <c r="A5" s="60" t="s">
        <v>1</v>
      </c>
      <c r="B5" s="65" t="s">
        <v>8</v>
      </c>
      <c r="C5" s="60" t="s">
        <v>7</v>
      </c>
      <c r="D5" s="14"/>
      <c r="E5" s="4"/>
      <c r="F5" s="4"/>
      <c r="G5" s="4"/>
    </row>
    <row r="6" spans="1:8" ht="14.1" customHeight="1" x14ac:dyDescent="0.3">
      <c r="A6" s="66">
        <f>IF(Start!C2="","",Start!C2)</f>
        <v>43539</v>
      </c>
      <c r="B6" s="67">
        <f>IF(A6="","",(A6-B4)/365)</f>
        <v>55.906849315068492</v>
      </c>
      <c r="C6" s="68">
        <f>'Test 1'!B9</f>
        <v>83</v>
      </c>
      <c r="D6" s="60" t="s">
        <v>39</v>
      </c>
      <c r="E6" s="61">
        <f>'Test 1'!$BC$17</f>
        <v>114</v>
      </c>
      <c r="F6" s="62" t="s">
        <v>17</v>
      </c>
      <c r="G6" s="63">
        <f>IF(E6="","",IF(A6="","",E6/C6))</f>
        <v>1.3734939759036144</v>
      </c>
    </row>
    <row r="7" spans="1:8" ht="14.1" customHeight="1" x14ac:dyDescent="0.3"/>
    <row r="8" spans="1:8" ht="14.1" customHeight="1" x14ac:dyDescent="0.3">
      <c r="F8" s="64"/>
      <c r="G8" s="45">
        <f>IF(B6&lt;30,30.1,IF(B6&gt;70,69.9,B6))</f>
        <v>55.906849315068492</v>
      </c>
      <c r="H8" s="8" t="e">
        <f>IF(B7="",#N/A,IF(B7&lt;30,30.1,IF(B7&gt;70,69.9,B7)))</f>
        <v>#N/A</v>
      </c>
    </row>
    <row r="46" spans="1:3" ht="8.25" customHeight="1" x14ac:dyDescent="0.3"/>
    <row r="47" spans="1:3" ht="15.75" customHeight="1" x14ac:dyDescent="0.35">
      <c r="B47" s="9" t="s">
        <v>66</v>
      </c>
    </row>
    <row r="48" spans="1:3" ht="18.75" customHeight="1" x14ac:dyDescent="0.3">
      <c r="A48" s="110" t="s">
        <v>41</v>
      </c>
      <c r="B48" s="110"/>
      <c r="C48" s="110"/>
    </row>
    <row r="49" ht="16.5" customHeight="1" x14ac:dyDescent="0.3"/>
    <row r="50" ht="20.25" customHeight="1" x14ac:dyDescent="0.3"/>
  </sheetData>
  <sheetProtection algorithmName="SHA-512" hashValue="noE4Ay4srBuBVSO+ah6QNpn9Z/M8bzz2ofCKnrSq6Gw7PLUKhxKu/w6ZoWWsVllXQMTpj8F+snjfsJciInHXlg==" saltValue="mt6wmB+TU+DaBhShYGzNlQ==" spinCount="100000" sheet="1" objects="1" scenarios="1" selectLockedCells="1"/>
  <mergeCells count="1">
    <mergeCell ref="A48:C48"/>
  </mergeCells>
  <conditionalFormatting sqref="H8">
    <cfRule type="containsErrors" dxfId="0" priority="1">
      <formula>ISERROR(H8)</formula>
    </cfRule>
  </conditionalFormatting>
  <printOptions horizontalCentered="1"/>
  <pageMargins left="0.78740157480314965" right="0.78740157480314965" top="1.1811023622047245" bottom="0.59055118110236227" header="0.31496062992125984" footer="0.31496062992125984"/>
  <pageSetup paperSize="9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Start</vt:lpstr>
      <vt:lpstr>Test 1</vt:lpstr>
      <vt:lpstr>PWC 130</vt:lpstr>
      <vt:lpstr>'PWC 130'!Druckbereich</vt:lpstr>
      <vt:lpstr>'Test 1'!Druckbereich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Büro</dc:creator>
  <cp:keywords/>
  <dc:description/>
  <cp:lastModifiedBy>Edgar Heinen</cp:lastModifiedBy>
  <cp:revision>0</cp:revision>
  <cp:lastPrinted>2020-12-16T14:43:09Z</cp:lastPrinted>
  <dcterms:created xsi:type="dcterms:W3CDTF">2019-12-08T13:35:15Z</dcterms:created>
  <dcterms:modified xsi:type="dcterms:W3CDTF">2022-02-17T13:17:27Z</dcterms:modified>
</cp:coreProperties>
</file>