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drawings/drawing4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827"/>
  <workbookPr updateLinks="never"/>
  <mc:AlternateContent xmlns:mc="http://schemas.openxmlformats.org/markup-compatibility/2006">
    <mc:Choice Requires="x15">
      <x15ac:absPath xmlns:x15ac="http://schemas.microsoft.com/office/spreadsheetml/2010/11/ac" url="https://d.docs.live.net/df5805ac140a7e31/Dokumente/Homepage/Downloads/"/>
    </mc:Choice>
  </mc:AlternateContent>
  <xr:revisionPtr revIDLastSave="0" documentId="14_{6B7C641E-0CDC-4AB1-AC83-D65E8A03DE01}" xr6:coauthVersionLast="47" xr6:coauthVersionMax="47" xr10:uidLastSave="{00000000-0000-0000-0000-000000000000}"/>
  <bookViews>
    <workbookView xWindow="-108" yWindow="-108" windowWidth="23256" windowHeight="12576" tabRatio="638" activeTab="4" xr2:uid="{00000000-000D-0000-FFFF-FFFF00000000}"/>
  </bookViews>
  <sheets>
    <sheet name="Start" sheetId="14" r:id="rId1"/>
    <sheet name="Test 1" sheetId="11" r:id="rId2"/>
    <sheet name="PWC 130" sheetId="12" r:id="rId3"/>
    <sheet name="Test 2" sheetId="15" r:id="rId4"/>
    <sheet name="PWC 130 (2)" sheetId="16" r:id="rId5"/>
  </sheets>
  <definedNames>
    <definedName name="_xlnm.Print_Area" localSheetId="2">'PWC 130'!$A$1:$H$48</definedName>
    <definedName name="_xlnm.Print_Area" localSheetId="4">'PWC 130 (2)'!$A$1:$H$48</definedName>
    <definedName name="_xlnm.Print_Area" localSheetId="1">'Test 1'!$A$1:$G$47</definedName>
    <definedName name="_xlnm.Print_Area" localSheetId="3">'Test 2'!$A$1:$G$47</definedName>
  </definedNames>
  <calcPr calcId="191029"/>
  <fileRecoveryPr repair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136" i="15" l="1"/>
  <c r="B137" i="15" l="1"/>
  <c r="E13" i="14" l="1"/>
  <c r="A130" i="15" s="1"/>
  <c r="A131" i="15" s="1"/>
  <c r="A132" i="15" s="1"/>
  <c r="A133" i="15" s="1"/>
  <c r="A134" i="15" s="1"/>
  <c r="A135" i="15" s="1"/>
  <c r="A136" i="15" s="1"/>
  <c r="E12" i="14"/>
  <c r="E11" i="14"/>
  <c r="A7" i="16" l="1"/>
  <c r="B7" i="16" s="1"/>
  <c r="A6" i="16"/>
  <c r="B6" i="16" s="1"/>
  <c r="G4" i="16"/>
  <c r="E4" i="16"/>
  <c r="B4" i="16"/>
  <c r="B3" i="16"/>
  <c r="B2" i="16"/>
  <c r="H8" i="12"/>
  <c r="A6" i="12"/>
  <c r="B6" i="12" s="1"/>
  <c r="D4" i="12"/>
  <c r="B9" i="15" l="1"/>
  <c r="C7" i="16" l="1"/>
  <c r="G3" i="15" l="1"/>
  <c r="G8" i="15"/>
  <c r="G7" i="15"/>
  <c r="A13" i="15" s="1"/>
  <c r="AO13" i="15" s="1"/>
  <c r="G4" i="15"/>
  <c r="E49" i="14"/>
  <c r="E54" i="14" s="1"/>
  <c r="E15" i="14"/>
  <c r="E20" i="14" s="1"/>
  <c r="E25" i="14" s="1"/>
  <c r="E30" i="14" s="1"/>
  <c r="E35" i="14" s="1"/>
  <c r="E40" i="14" s="1"/>
  <c r="E45" i="14" s="1"/>
  <c r="E14" i="14"/>
  <c r="E19" i="14" s="1"/>
  <c r="E24" i="14" s="1"/>
  <c r="E29" i="14" s="1"/>
  <c r="E34" i="14" s="1"/>
  <c r="E39" i="14" s="1"/>
  <c r="E44" i="14" s="1"/>
  <c r="E4" i="14"/>
  <c r="E5" i="14"/>
  <c r="E6" i="14"/>
  <c r="E8" i="14"/>
  <c r="E3" i="14"/>
  <c r="E138" i="15"/>
  <c r="D138" i="15"/>
  <c r="C138" i="15"/>
  <c r="B138" i="15"/>
  <c r="E137" i="15"/>
  <c r="D137" i="15"/>
  <c r="C137" i="15"/>
  <c r="E136" i="15"/>
  <c r="D136" i="15"/>
  <c r="C136" i="15"/>
  <c r="E135" i="15"/>
  <c r="D135" i="15"/>
  <c r="C135" i="15"/>
  <c r="B135" i="15"/>
  <c r="E134" i="15"/>
  <c r="BH9" i="15" s="1"/>
  <c r="D134" i="15"/>
  <c r="C134" i="15"/>
  <c r="B134" i="15"/>
  <c r="E133" i="15"/>
  <c r="BH8" i="15" s="1"/>
  <c r="D133" i="15"/>
  <c r="C133" i="15"/>
  <c r="B133" i="15"/>
  <c r="E132" i="15"/>
  <c r="BH7" i="15" s="1"/>
  <c r="D132" i="15"/>
  <c r="C132" i="15"/>
  <c r="B132" i="15"/>
  <c r="E131" i="15"/>
  <c r="BH6" i="15" s="1"/>
  <c r="D131" i="15"/>
  <c r="D14" i="15" s="1"/>
  <c r="C131" i="15"/>
  <c r="C14" i="15" s="1"/>
  <c r="B131" i="15"/>
  <c r="E14" i="15" s="1"/>
  <c r="E130" i="15"/>
  <c r="D130" i="15"/>
  <c r="D13" i="15" s="1"/>
  <c r="C130" i="15"/>
  <c r="C13" i="15" s="1"/>
  <c r="B130" i="15"/>
  <c r="E13" i="15" s="1"/>
  <c r="B8" i="15"/>
  <c r="B7" i="15"/>
  <c r="B6" i="15"/>
  <c r="B5" i="15"/>
  <c r="B4" i="15"/>
  <c r="B3" i="15"/>
  <c r="F14" i="15" l="1"/>
  <c r="F13" i="15"/>
  <c r="AZ9" i="15"/>
  <c r="AZ6" i="15"/>
  <c r="AZ10" i="15"/>
  <c r="AZ7" i="15"/>
  <c r="AZ11" i="15"/>
  <c r="AY5" i="15"/>
  <c r="AX5" i="15"/>
  <c r="AZ8" i="15"/>
  <c r="AZ5" i="15"/>
  <c r="BI5" i="15"/>
  <c r="BK5" i="15" s="1"/>
  <c r="BL5" i="15" s="1"/>
  <c r="BA5" i="15"/>
  <c r="BB5" i="15" s="1"/>
  <c r="BS5" i="15"/>
  <c r="BT21" i="15"/>
  <c r="BT22" i="15" s="1"/>
  <c r="BT23" i="15" s="1"/>
  <c r="BT24" i="15" s="1"/>
  <c r="BT25" i="15" s="1"/>
  <c r="BH5" i="15"/>
  <c r="BT5" i="15"/>
  <c r="BV5" i="15" s="1"/>
  <c r="BW5" i="15" s="1"/>
  <c r="G5" i="15"/>
  <c r="G6" i="15" s="1"/>
  <c r="B13" i="15"/>
  <c r="B14" i="15"/>
  <c r="A14" i="15" s="1"/>
  <c r="B15" i="15"/>
  <c r="C15" i="15" s="1"/>
  <c r="H8" i="16"/>
  <c r="F4" i="12"/>
  <c r="B4" i="12"/>
  <c r="B3" i="12"/>
  <c r="B2" i="12"/>
  <c r="G3" i="11"/>
  <c r="B3" i="11"/>
  <c r="G8" i="11"/>
  <c r="G7" i="11"/>
  <c r="G4" i="11"/>
  <c r="B5" i="11"/>
  <c r="B6" i="11"/>
  <c r="B7" i="11"/>
  <c r="B8" i="11"/>
  <c r="B9" i="11"/>
  <c r="B4" i="11"/>
  <c r="AY6" i="15" l="1"/>
  <c r="AO14" i="15"/>
  <c r="C6" i="12"/>
  <c r="C6" i="16"/>
  <c r="G8" i="16"/>
  <c r="G8" i="12"/>
  <c r="BI6" i="15"/>
  <c r="BK6" i="15" s="1"/>
  <c r="BL6" i="15" s="1"/>
  <c r="BM6" i="15" s="1"/>
  <c r="BN6" i="15" s="1"/>
  <c r="BO6" i="15" s="1"/>
  <c r="AY21" i="15"/>
  <c r="AY22" i="15" s="1"/>
  <c r="AY23" i="15" s="1"/>
  <c r="AY24" i="15" s="1"/>
  <c r="AY25" i="15" s="1"/>
  <c r="AX6" i="15"/>
  <c r="BT6" i="15"/>
  <c r="BV6" i="15" s="1"/>
  <c r="BW6" i="15" s="1"/>
  <c r="BX6" i="15" s="1"/>
  <c r="BY6" i="15" s="1"/>
  <c r="BZ6" i="15" s="1"/>
  <c r="BS6" i="15"/>
  <c r="BA6" i="15"/>
  <c r="BB6" i="15" s="1"/>
  <c r="BC6" i="15" s="1"/>
  <c r="BD6" i="15" s="1"/>
  <c r="BE6" i="15" s="1"/>
  <c r="BC5" i="15"/>
  <c r="BD5" i="15" s="1"/>
  <c r="BE5" i="15" s="1"/>
  <c r="BM5" i="15"/>
  <c r="BN5" i="15" s="1"/>
  <c r="BO5" i="15" s="1"/>
  <c r="BI21" i="15"/>
  <c r="BI22" i="15" s="1"/>
  <c r="BI23" i="15" s="1"/>
  <c r="BI24" i="15" s="1"/>
  <c r="BI25" i="15" s="1"/>
  <c r="BX5" i="15"/>
  <c r="BY5" i="15" s="1"/>
  <c r="BZ5" i="15" s="1"/>
  <c r="BT26" i="15"/>
  <c r="E15" i="15"/>
  <c r="A15" i="15"/>
  <c r="D15" i="15"/>
  <c r="B16" i="15"/>
  <c r="G5" i="11"/>
  <c r="G6" i="11" s="1"/>
  <c r="AY7" i="15" l="1"/>
  <c r="AO15" i="15"/>
  <c r="C16" i="15"/>
  <c r="E16" i="15"/>
  <c r="BI7" i="15"/>
  <c r="BK7" i="15" s="1"/>
  <c r="BL7" i="15" s="1"/>
  <c r="BT7" i="15"/>
  <c r="BV7" i="15" s="1"/>
  <c r="BW7" i="15" s="1"/>
  <c r="BS7" i="15"/>
  <c r="BA7" i="15"/>
  <c r="BB7" i="15" s="1"/>
  <c r="AX7" i="15"/>
  <c r="AY26" i="15"/>
  <c r="BT27" i="15"/>
  <c r="BI26" i="15"/>
  <c r="B17" i="15"/>
  <c r="A16" i="15"/>
  <c r="D16" i="15"/>
  <c r="F15" i="15"/>
  <c r="E104" i="11"/>
  <c r="E103" i="11"/>
  <c r="E102" i="11"/>
  <c r="E101" i="11"/>
  <c r="E100" i="11"/>
  <c r="E99" i="11"/>
  <c r="E98" i="11"/>
  <c r="E97" i="11"/>
  <c r="E96" i="11"/>
  <c r="D104" i="11"/>
  <c r="D103" i="11"/>
  <c r="D102" i="11"/>
  <c r="D101" i="11"/>
  <c r="D100" i="11"/>
  <c r="D99" i="11"/>
  <c r="D98" i="11"/>
  <c r="D97" i="11"/>
  <c r="D96" i="11"/>
  <c r="C104" i="11"/>
  <c r="C103" i="11"/>
  <c r="C102" i="11"/>
  <c r="C101" i="11"/>
  <c r="C100" i="11"/>
  <c r="C99" i="11"/>
  <c r="C98" i="11"/>
  <c r="C97" i="11"/>
  <c r="C96" i="11"/>
  <c r="B102" i="11"/>
  <c r="B101" i="11"/>
  <c r="B100" i="11"/>
  <c r="B104" i="11"/>
  <c r="B103" i="11"/>
  <c r="B99" i="11"/>
  <c r="B98" i="11"/>
  <c r="B97" i="11"/>
  <c r="B96" i="11"/>
  <c r="C49" i="14"/>
  <c r="C54" i="14" s="1"/>
  <c r="A96" i="11"/>
  <c r="A97" i="11" s="1"/>
  <c r="A98" i="11" s="1"/>
  <c r="A99" i="11" s="1"/>
  <c r="A100" i="11" s="1"/>
  <c r="A101" i="11" s="1"/>
  <c r="A102" i="11" s="1"/>
  <c r="A13" i="11"/>
  <c r="AM5" i="11" s="1"/>
  <c r="C15" i="14"/>
  <c r="C20" i="14" s="1"/>
  <c r="C25" i="14" s="1"/>
  <c r="C30" i="14" s="1"/>
  <c r="C35" i="14" s="1"/>
  <c r="C40" i="14" s="1"/>
  <c r="C45" i="14" s="1"/>
  <c r="C14" i="14"/>
  <c r="C19" i="14" s="1"/>
  <c r="C24" i="14" s="1"/>
  <c r="C29" i="14" s="1"/>
  <c r="C34" i="14" s="1"/>
  <c r="C39" i="14" s="1"/>
  <c r="C44" i="14" s="1"/>
  <c r="AY8" i="15" l="1"/>
  <c r="AO16" i="15"/>
  <c r="C17" i="15"/>
  <c r="E17" i="15"/>
  <c r="AC13" i="11"/>
  <c r="AW5" i="11"/>
  <c r="AY5" i="11" s="1"/>
  <c r="AZ5" i="11" s="1"/>
  <c r="BA5" i="11" s="1"/>
  <c r="BB5" i="11" s="1"/>
  <c r="BC5" i="11" s="1"/>
  <c r="BI8" i="15"/>
  <c r="BK8" i="15" s="1"/>
  <c r="BL8" i="15" s="1"/>
  <c r="BM8" i="15" s="1"/>
  <c r="BN8" i="15" s="1"/>
  <c r="BO8" i="15" s="1"/>
  <c r="BX7" i="15"/>
  <c r="BM7" i="15"/>
  <c r="BN7" i="15" s="1"/>
  <c r="BO7" i="15" s="1"/>
  <c r="BC7" i="15"/>
  <c r="BD7" i="15" s="1"/>
  <c r="BE7" i="15" s="1"/>
  <c r="BT8" i="15"/>
  <c r="BV8" i="15" s="1"/>
  <c r="BW8" i="15" s="1"/>
  <c r="BA8" i="15"/>
  <c r="BB8" i="15" s="1"/>
  <c r="BC8" i="15" s="1"/>
  <c r="BD8" i="15" s="1"/>
  <c r="BE8" i="15" s="1"/>
  <c r="BS8" i="15"/>
  <c r="AX8" i="15"/>
  <c r="BI27" i="15"/>
  <c r="AY27" i="15"/>
  <c r="BT28" i="15"/>
  <c r="F16" i="15"/>
  <c r="B18" i="15"/>
  <c r="B19" i="15" s="1"/>
  <c r="A17" i="15"/>
  <c r="AO17" i="15" s="1"/>
  <c r="D17" i="15"/>
  <c r="AM178" i="11"/>
  <c r="AO178" i="11" s="1"/>
  <c r="AM173" i="11"/>
  <c r="AO5" i="11"/>
  <c r="AN169" i="11"/>
  <c r="AM169" i="11"/>
  <c r="AL169" i="11"/>
  <c r="E19" i="15" l="1"/>
  <c r="B20" i="15"/>
  <c r="AZ13" i="15" a="1"/>
  <c r="BB13" i="15" s="1"/>
  <c r="BJ13" i="15" a="1"/>
  <c r="BL13" i="15" s="1"/>
  <c r="C18" i="15"/>
  <c r="E18" i="15"/>
  <c r="AP5" i="11"/>
  <c r="AJ5" i="11"/>
  <c r="BX8" i="15"/>
  <c r="BY8" i="15" s="1"/>
  <c r="BZ8" i="15" s="1"/>
  <c r="BI14" i="15" a="1"/>
  <c r="BY7" i="15"/>
  <c r="BZ7" i="15" s="1"/>
  <c r="BU13" i="15" a="1"/>
  <c r="AY14" i="15" a="1"/>
  <c r="BT9" i="15"/>
  <c r="BV9" i="15" s="1"/>
  <c r="BW9" i="15" s="1"/>
  <c r="BX9" i="15" s="1"/>
  <c r="BY9" i="15" s="1"/>
  <c r="BZ9" i="15" s="1"/>
  <c r="AX9" i="15"/>
  <c r="BS9" i="15"/>
  <c r="BA9" i="15"/>
  <c r="BB9" i="15" s="1"/>
  <c r="BC9" i="15" s="1"/>
  <c r="BD9" i="15" s="1"/>
  <c r="BE9" i="15" s="1"/>
  <c r="AY9" i="15"/>
  <c r="BI9" i="15"/>
  <c r="BK9" i="15" s="1"/>
  <c r="BL9" i="15" s="1"/>
  <c r="BM9" i="15" s="1"/>
  <c r="BN9" i="15" s="1"/>
  <c r="BO9" i="15" s="1"/>
  <c r="BI28" i="15"/>
  <c r="AY28" i="15"/>
  <c r="BT29" i="15"/>
  <c r="AV7" i="11"/>
  <c r="AL179" i="11"/>
  <c r="AP179" i="11" s="1"/>
  <c r="AQ179" i="11" s="1"/>
  <c r="AR179" i="11" s="1"/>
  <c r="AV6" i="11"/>
  <c r="BG5" i="11"/>
  <c r="AV5" i="11"/>
  <c r="AL203" i="11"/>
  <c r="F17" i="15"/>
  <c r="A18" i="15"/>
  <c r="AO18" i="15" s="1"/>
  <c r="BH10" i="15"/>
  <c r="D18" i="15"/>
  <c r="AL173" i="11"/>
  <c r="AL178" i="11"/>
  <c r="AL204" i="11"/>
  <c r="AP204" i="11" s="1"/>
  <c r="AQ204" i="11" s="1"/>
  <c r="AR204" i="11" s="1"/>
  <c r="D13" i="11"/>
  <c r="D14" i="11"/>
  <c r="C14" i="11"/>
  <c r="C13" i="11"/>
  <c r="E14" i="11"/>
  <c r="E13" i="11"/>
  <c r="BH21" i="11" s="1"/>
  <c r="B15" i="11"/>
  <c r="C15" i="11" s="1"/>
  <c r="B13" i="11"/>
  <c r="B14" i="11"/>
  <c r="A14" i="11" s="1"/>
  <c r="AW21" i="11" s="1"/>
  <c r="AW22" i="11" s="1"/>
  <c r="F14" i="11" l="1"/>
  <c r="F13" i="11"/>
  <c r="E20" i="15"/>
  <c r="B21" i="15"/>
  <c r="E21" i="15" s="1"/>
  <c r="BA13" i="15"/>
  <c r="AZ13" i="15"/>
  <c r="BK13" i="15"/>
  <c r="BJ13" i="15"/>
  <c r="BT14" i="15" a="1"/>
  <c r="BU14" i="15" s="1"/>
  <c r="C19" i="15"/>
  <c r="AO6" i="11"/>
  <c r="AC14" i="11"/>
  <c r="BH6" i="11"/>
  <c r="BJ6" i="11" s="1"/>
  <c r="BK6" i="11" s="1"/>
  <c r="BL6" i="11" s="1"/>
  <c r="BM6" i="11" s="1"/>
  <c r="BN6" i="11" s="1"/>
  <c r="AW6" i="11"/>
  <c r="AY6" i="11" s="1"/>
  <c r="AZ6" i="11" s="1"/>
  <c r="BA6" i="11" s="1"/>
  <c r="BB6" i="11" s="1"/>
  <c r="BC6" i="11" s="1"/>
  <c r="AM21" i="11"/>
  <c r="AM22" i="11" s="1"/>
  <c r="AM23" i="11" s="1"/>
  <c r="AM24" i="11" s="1"/>
  <c r="AM25" i="11" s="1"/>
  <c r="AM26" i="11" s="1"/>
  <c r="AM27" i="11" s="1"/>
  <c r="AM28" i="11" s="1"/>
  <c r="AM29" i="11" s="1"/>
  <c r="AM30" i="11" s="1"/>
  <c r="AM31" i="11" s="1"/>
  <c r="AM32" i="11" s="1"/>
  <c r="AM33" i="11" s="1"/>
  <c r="AM34" i="11" s="1"/>
  <c r="AM35" i="11" s="1"/>
  <c r="AM36" i="11" s="1"/>
  <c r="AM37" i="11" s="1"/>
  <c r="AM38" i="11" s="1"/>
  <c r="AM39" i="11" s="1"/>
  <c r="AM40" i="11" s="1"/>
  <c r="AM41" i="11" s="1"/>
  <c r="AM42" i="11" s="1"/>
  <c r="AM43" i="11" s="1"/>
  <c r="AM44" i="11" s="1"/>
  <c r="AM45" i="11" s="1"/>
  <c r="AM46" i="11" s="1"/>
  <c r="AM47" i="11" s="1"/>
  <c r="AM48" i="11" s="1"/>
  <c r="AM49" i="11" s="1"/>
  <c r="AM78" i="11" s="1"/>
  <c r="AM79" i="11" s="1"/>
  <c r="AM80" i="11" s="1"/>
  <c r="AM81" i="11" s="1"/>
  <c r="AM82" i="11" s="1"/>
  <c r="AM83" i="11" s="1"/>
  <c r="AM84" i="11" s="1"/>
  <c r="AM85" i="11" s="1"/>
  <c r="AM86" i="11" s="1"/>
  <c r="AM87" i="11" s="1"/>
  <c r="AM88" i="11" s="1"/>
  <c r="AM89" i="11" s="1"/>
  <c r="AM90" i="11" s="1"/>
  <c r="AM91" i="11" s="1"/>
  <c r="AM92" i="11" s="1"/>
  <c r="AM93" i="11" s="1"/>
  <c r="AM94" i="11" s="1"/>
  <c r="AM95" i="11" s="1"/>
  <c r="AM96" i="11" s="1"/>
  <c r="AM97" i="11" s="1"/>
  <c r="AM98" i="11" s="1"/>
  <c r="AM99" i="11" s="1"/>
  <c r="AM100" i="11" s="1"/>
  <c r="AM101" i="11" s="1"/>
  <c r="AM102" i="11" s="1"/>
  <c r="AM103" i="11" s="1"/>
  <c r="AM104" i="11" s="1"/>
  <c r="AM105" i="11" s="1"/>
  <c r="AM106" i="11" s="1"/>
  <c r="AM107" i="11" s="1"/>
  <c r="AM108" i="11" s="1"/>
  <c r="AM109" i="11" s="1"/>
  <c r="AM110" i="11" s="1"/>
  <c r="AM111" i="11" s="1"/>
  <c r="AM112" i="11" s="1"/>
  <c r="AM113" i="11" s="1"/>
  <c r="AM114" i="11" s="1"/>
  <c r="BG6" i="11"/>
  <c r="AM203" i="11"/>
  <c r="BH5" i="11"/>
  <c r="BJ5" i="11" s="1"/>
  <c r="BK5" i="11" s="1"/>
  <c r="BL5" i="11" s="1"/>
  <c r="BM5" i="11" s="1"/>
  <c r="BN5" i="11" s="1"/>
  <c r="BS15" i="15" a="1"/>
  <c r="BS15" i="15" s="1"/>
  <c r="BH15" i="15" a="1"/>
  <c r="BK15" i="15" s="1"/>
  <c r="AX15" i="15" a="1"/>
  <c r="AZ15" i="15" s="1"/>
  <c r="BL14" i="15"/>
  <c r="BI14" i="15"/>
  <c r="BK14" i="15"/>
  <c r="BJ14" i="15"/>
  <c r="BV13" i="15"/>
  <c r="BW13" i="15"/>
  <c r="BU13" i="15"/>
  <c r="AZ14" i="15"/>
  <c r="BA14" i="15"/>
  <c r="BB14" i="15"/>
  <c r="AY14" i="15"/>
  <c r="BS10" i="15"/>
  <c r="BI10" i="15"/>
  <c r="BK10" i="15" s="1"/>
  <c r="BL10" i="15" s="1"/>
  <c r="BM10" i="15" s="1"/>
  <c r="BN10" i="15" s="1"/>
  <c r="BO10" i="15" s="1"/>
  <c r="AY10" i="15"/>
  <c r="AX10" i="15"/>
  <c r="BT10" i="15"/>
  <c r="BV10" i="15" s="1"/>
  <c r="BW10" i="15" s="1"/>
  <c r="BX10" i="15" s="1"/>
  <c r="BY10" i="15" s="1"/>
  <c r="BZ10" i="15" s="1"/>
  <c r="BA10" i="15"/>
  <c r="BB10" i="15" s="1"/>
  <c r="BC10" i="15" s="1"/>
  <c r="BD10" i="15" s="1"/>
  <c r="BE10" i="15" s="1"/>
  <c r="BT30" i="15"/>
  <c r="AY29" i="15"/>
  <c r="BI29" i="15"/>
  <c r="BH22" i="11"/>
  <c r="AW23" i="11"/>
  <c r="F18" i="15"/>
  <c r="A19" i="15"/>
  <c r="D19" i="15"/>
  <c r="D15" i="11"/>
  <c r="F15" i="11" s="1"/>
  <c r="B16" i="11"/>
  <c r="AM204" i="11"/>
  <c r="AO204" i="11" s="1"/>
  <c r="AM179" i="11"/>
  <c r="AM6" i="11"/>
  <c r="AL5" i="11"/>
  <c r="AQ5" i="11"/>
  <c r="AR5" i="11" s="1"/>
  <c r="AS5" i="11" s="1"/>
  <c r="AL6" i="11"/>
  <c r="A15" i="11"/>
  <c r="E15" i="11"/>
  <c r="AV8" i="11" l="1"/>
  <c r="C16" i="11"/>
  <c r="AY11" i="15"/>
  <c r="AO19" i="15"/>
  <c r="AX16" i="15" a="1"/>
  <c r="BB16" i="15" s="1"/>
  <c r="BT14" i="15"/>
  <c r="BW14" i="15"/>
  <c r="BV14" i="15"/>
  <c r="C20" i="15"/>
  <c r="B17" i="11"/>
  <c r="E16" i="11"/>
  <c r="AO7" i="11"/>
  <c r="AC15" i="11"/>
  <c r="BH7" i="11"/>
  <c r="BJ7" i="11" s="1"/>
  <c r="BK7" i="11" s="1"/>
  <c r="AW7" i="11"/>
  <c r="AY7" i="11" s="1"/>
  <c r="AZ7" i="11" s="1"/>
  <c r="BA7" i="11" s="1"/>
  <c r="BB7" i="11" s="1"/>
  <c r="BC7" i="11" s="1"/>
  <c r="BG7" i="11"/>
  <c r="AP6" i="11"/>
  <c r="AQ6" i="11" s="1"/>
  <c r="AR6" i="11" s="1"/>
  <c r="AS6" i="11" s="1"/>
  <c r="AJ6" i="11"/>
  <c r="BS16" i="15" a="1"/>
  <c r="BV16" i="15" s="1"/>
  <c r="BA15" i="15"/>
  <c r="BH16" i="15" a="1"/>
  <c r="BJ15" i="15"/>
  <c r="BB15" i="15"/>
  <c r="BW15" i="15"/>
  <c r="BL15" i="15"/>
  <c r="BH15" i="15"/>
  <c r="BV15" i="15"/>
  <c r="BI15" i="15"/>
  <c r="BT15" i="15"/>
  <c r="BU15" i="15"/>
  <c r="AX15" i="15"/>
  <c r="AY15" i="15"/>
  <c r="BI11" i="15"/>
  <c r="BK11" i="15" s="1"/>
  <c r="BL11" i="15" s="1"/>
  <c r="BM11" i="15" s="1"/>
  <c r="BN11" i="15" s="1"/>
  <c r="BO11" i="15" s="1"/>
  <c r="BA11" i="15"/>
  <c r="BB11" i="15" s="1"/>
  <c r="BC11" i="15" s="1"/>
  <c r="BD11" i="15" s="1"/>
  <c r="BE11" i="15" s="1"/>
  <c r="BT11" i="15"/>
  <c r="BV11" i="15" s="1"/>
  <c r="BW11" i="15" s="1"/>
  <c r="BX11" i="15" s="1"/>
  <c r="BY11" i="15" s="1"/>
  <c r="BZ11" i="15" s="1"/>
  <c r="AX11" i="15"/>
  <c r="BS11" i="15"/>
  <c r="G22" i="15"/>
  <c r="BJ5" i="15" s="1"/>
  <c r="BJ6" i="15" s="1"/>
  <c r="BJ7" i="15" s="1"/>
  <c r="BJ8" i="15" s="1"/>
  <c r="BJ9" i="15" s="1"/>
  <c r="BJ10" i="15" s="1"/>
  <c r="BJ11" i="15" s="1"/>
  <c r="BH11" i="15"/>
  <c r="BI30" i="15"/>
  <c r="AY30" i="15"/>
  <c r="BT31" i="15"/>
  <c r="BH23" i="11"/>
  <c r="AW24" i="11"/>
  <c r="F19" i="15"/>
  <c r="A23" i="15"/>
  <c r="A20" i="15"/>
  <c r="AO20" i="15" s="1"/>
  <c r="D20" i="15"/>
  <c r="G21" i="15"/>
  <c r="AL205" i="11"/>
  <c r="AP205" i="11" s="1"/>
  <c r="AL180" i="11"/>
  <c r="AP180" i="11" s="1"/>
  <c r="AM205" i="11"/>
  <c r="AO205" i="11" s="1"/>
  <c r="AM180" i="11"/>
  <c r="AL7" i="11"/>
  <c r="AM7" i="11"/>
  <c r="A16" i="11"/>
  <c r="AO179" i="11"/>
  <c r="D16" i="11"/>
  <c r="F16" i="11" s="1"/>
  <c r="AV9" i="11" l="1"/>
  <c r="C17" i="11"/>
  <c r="BS17" i="15" a="1"/>
  <c r="BW17" i="15" s="1"/>
  <c r="BW19" i="15" s="1"/>
  <c r="BH17" i="15" a="1"/>
  <c r="BI17" i="15" s="1"/>
  <c r="BA16" i="15"/>
  <c r="AZ16" i="15"/>
  <c r="AX17" i="15" a="1"/>
  <c r="AZ17" i="15" s="1"/>
  <c r="AZ19" i="15" s="1"/>
  <c r="BB30" i="15" s="1"/>
  <c r="F20" i="15"/>
  <c r="AY16" i="15"/>
  <c r="AX16" i="15"/>
  <c r="BS16" i="15"/>
  <c r="C21" i="15"/>
  <c r="BT16" i="15"/>
  <c r="BW16" i="15"/>
  <c r="B18" i="11"/>
  <c r="E17" i="11"/>
  <c r="AX13" i="11" a="1"/>
  <c r="AZ13" i="11" s="1"/>
  <c r="AO8" i="11"/>
  <c r="AP8" i="11" s="1"/>
  <c r="AC16" i="11"/>
  <c r="AW8" i="11"/>
  <c r="AY8" i="11" s="1"/>
  <c r="AZ8" i="11" s="1"/>
  <c r="BH8" i="11"/>
  <c r="BJ8" i="11" s="1"/>
  <c r="BK8" i="11" s="1"/>
  <c r="BL8" i="11" s="1"/>
  <c r="BM8" i="11" s="1"/>
  <c r="BN8" i="11" s="1"/>
  <c r="BG8" i="11"/>
  <c r="AP7" i="11"/>
  <c r="AJ7" i="11"/>
  <c r="BL7" i="11"/>
  <c r="BM7" i="11" s="1"/>
  <c r="BN7" i="11" s="1"/>
  <c r="BU16" i="15"/>
  <c r="BJ16" i="15"/>
  <c r="BI16" i="15"/>
  <c r="BL16" i="15"/>
  <c r="BK16" i="15"/>
  <c r="BH16" i="15"/>
  <c r="BP10" i="15"/>
  <c r="BU5" i="15"/>
  <c r="BZ14" i="15" s="1"/>
  <c r="BZ15" i="15" s="1"/>
  <c r="BU7" i="15"/>
  <c r="CA7" i="15" s="1"/>
  <c r="BP9" i="15"/>
  <c r="BP8" i="15"/>
  <c r="BP7" i="15"/>
  <c r="BU10" i="15"/>
  <c r="CA10" i="15" s="1"/>
  <c r="BU9" i="15"/>
  <c r="CA9" i="15" s="1"/>
  <c r="BP6" i="15"/>
  <c r="BU8" i="15"/>
  <c r="CA8" i="15" s="1"/>
  <c r="BP5" i="15"/>
  <c r="BU11" i="15"/>
  <c r="CA11" i="15" s="1"/>
  <c r="BU6" i="15"/>
  <c r="CA6" i="15" s="1"/>
  <c r="BP11" i="15"/>
  <c r="AY31" i="15"/>
  <c r="BT32" i="15"/>
  <c r="BI31" i="15"/>
  <c r="BH24" i="11"/>
  <c r="AW25" i="11"/>
  <c r="AQ180" i="11"/>
  <c r="AR180" i="11" s="1"/>
  <c r="D21" i="15"/>
  <c r="A21" i="15"/>
  <c r="AO21" i="15" s="1"/>
  <c r="AQ205" i="11"/>
  <c r="AR205" i="11" s="1"/>
  <c r="AL206" i="11"/>
  <c r="AP206" i="11" s="1"/>
  <c r="AQ206" i="11" s="1"/>
  <c r="AR206" i="11" s="1"/>
  <c r="AM206" i="11"/>
  <c r="AO206" i="11" s="1"/>
  <c r="AM181" i="11"/>
  <c r="AO181" i="11" s="1"/>
  <c r="AL181" i="11"/>
  <c r="AP181" i="11" s="1"/>
  <c r="AQ181" i="11" s="1"/>
  <c r="AR181" i="11" s="1"/>
  <c r="AL8" i="11"/>
  <c r="AM8" i="11"/>
  <c r="AO180" i="11"/>
  <c r="C18" i="11" l="1"/>
  <c r="BK17" i="15"/>
  <c r="BK19" i="15" s="1"/>
  <c r="BM30" i="15" s="1"/>
  <c r="BT17" i="15"/>
  <c r="BT19" i="15" s="1"/>
  <c r="BV31" i="15" s="1"/>
  <c r="BV17" i="15"/>
  <c r="BV19" i="15" s="1"/>
  <c r="BX31" i="15" s="1"/>
  <c r="BI19" i="15"/>
  <c r="BK30" i="15" s="1"/>
  <c r="BJ17" i="15"/>
  <c r="BJ19" i="15" s="1"/>
  <c r="BL30" i="15" s="1"/>
  <c r="BS19" i="15"/>
  <c r="BU31" i="15" s="1"/>
  <c r="BS17" i="15"/>
  <c r="BU17" i="15"/>
  <c r="BU19" i="15" s="1"/>
  <c r="BW31" i="15" s="1"/>
  <c r="BH17" i="15"/>
  <c r="BH19" i="15" s="1"/>
  <c r="BJ30" i="15" s="1"/>
  <c r="BL17" i="15"/>
  <c r="BL19" i="15" s="1"/>
  <c r="BN35" i="15" s="1"/>
  <c r="AX17" i="15"/>
  <c r="AX19" i="15" s="1"/>
  <c r="AZ22" i="15" s="1"/>
  <c r="BB17" i="15"/>
  <c r="BB19" i="15" s="1"/>
  <c r="BD134" i="15" s="1"/>
  <c r="F21" i="15"/>
  <c r="BA17" i="15"/>
  <c r="BA19" i="15" s="1"/>
  <c r="BC30" i="15" s="1"/>
  <c r="AY17" i="15"/>
  <c r="AY19" i="15" s="1"/>
  <c r="BA30" i="15" s="1"/>
  <c r="BI13" i="11" a="1"/>
  <c r="BI13" i="11" s="1"/>
  <c r="AV10" i="11"/>
  <c r="E18" i="11"/>
  <c r="B19" i="11"/>
  <c r="AY13" i="11"/>
  <c r="AX13" i="11"/>
  <c r="AJ8" i="11"/>
  <c r="BH14" i="11" a="1"/>
  <c r="AQ7" i="11"/>
  <c r="AR7" i="11" s="1"/>
  <c r="AS7" i="11" s="1"/>
  <c r="BA8" i="11"/>
  <c r="BB8" i="11" s="1"/>
  <c r="BC8" i="11" s="1"/>
  <c r="AM186" i="11" a="1"/>
  <c r="AO186" i="11" s="1"/>
  <c r="BX21" i="15"/>
  <c r="BX23" i="15"/>
  <c r="BX25" i="15"/>
  <c r="BX28" i="15"/>
  <c r="BX27" i="15"/>
  <c r="BB25" i="15"/>
  <c r="BB22" i="15"/>
  <c r="BB26" i="15"/>
  <c r="BB23" i="15"/>
  <c r="BB21" i="15"/>
  <c r="BB24" i="15"/>
  <c r="BB27" i="15"/>
  <c r="BB28" i="15"/>
  <c r="BB29" i="15"/>
  <c r="BO14" i="15"/>
  <c r="BO15" i="15" s="1"/>
  <c r="BV27" i="15"/>
  <c r="BV24" i="15"/>
  <c r="BV28" i="15"/>
  <c r="BV21" i="15"/>
  <c r="BV22" i="15"/>
  <c r="BV23" i="15"/>
  <c r="BV25" i="15"/>
  <c r="BV26" i="15"/>
  <c r="BV29" i="15"/>
  <c r="BV30" i="15"/>
  <c r="BM25" i="15"/>
  <c r="BM23" i="15"/>
  <c r="BM24" i="15"/>
  <c r="BM26" i="15"/>
  <c r="BM22" i="15"/>
  <c r="BM21" i="15"/>
  <c r="BM27" i="15"/>
  <c r="BM28" i="15"/>
  <c r="BM29" i="15"/>
  <c r="BK25" i="15"/>
  <c r="BK21" i="15"/>
  <c r="BK26" i="15"/>
  <c r="CA5" i="15"/>
  <c r="BY146" i="15"/>
  <c r="BY112" i="15"/>
  <c r="BY48" i="15"/>
  <c r="BY36" i="15"/>
  <c r="BY27" i="15"/>
  <c r="BY24" i="15"/>
  <c r="BY142" i="15"/>
  <c r="BY46" i="15"/>
  <c r="BY40" i="15"/>
  <c r="BY35" i="15"/>
  <c r="BY138" i="15"/>
  <c r="BY42" i="15"/>
  <c r="BY129" i="15"/>
  <c r="BY33" i="15"/>
  <c r="BY124" i="15"/>
  <c r="BY121" i="15"/>
  <c r="BY39" i="15"/>
  <c r="BY140" i="15"/>
  <c r="BY131" i="15"/>
  <c r="BY126" i="15"/>
  <c r="BY25" i="15"/>
  <c r="BY148" i="15"/>
  <c r="BY136" i="15"/>
  <c r="BY127" i="15"/>
  <c r="BY139" i="15"/>
  <c r="BY132" i="15"/>
  <c r="BY141" i="15"/>
  <c r="BY31" i="15"/>
  <c r="BY134" i="15"/>
  <c r="BY30" i="15"/>
  <c r="BY145" i="15"/>
  <c r="BY125" i="15"/>
  <c r="BY43" i="15"/>
  <c r="BY29" i="15"/>
  <c r="BY144" i="15"/>
  <c r="BY37" i="15"/>
  <c r="BY137" i="15"/>
  <c r="BY119" i="15"/>
  <c r="BY32" i="15"/>
  <c r="BY114" i="15"/>
  <c r="BY128" i="15"/>
  <c r="BY118" i="15"/>
  <c r="BY28" i="15"/>
  <c r="BY22" i="15"/>
  <c r="BY135" i="15"/>
  <c r="BY113" i="15"/>
  <c r="BY123" i="15"/>
  <c r="BY120" i="15"/>
  <c r="BY115" i="15"/>
  <c r="BY133" i="15"/>
  <c r="BY34" i="15"/>
  <c r="BY38" i="15"/>
  <c r="BY21" i="15"/>
  <c r="BY116" i="15"/>
  <c r="BY111" i="15"/>
  <c r="BY44" i="15"/>
  <c r="BY23" i="15"/>
  <c r="BY143" i="15"/>
  <c r="BY45" i="15"/>
  <c r="BY47" i="15"/>
  <c r="BY147" i="15"/>
  <c r="BY130" i="15"/>
  <c r="BY26" i="15"/>
  <c r="BY41" i="15"/>
  <c r="BY122" i="15"/>
  <c r="BY117" i="15"/>
  <c r="BL25" i="15"/>
  <c r="BL21" i="15"/>
  <c r="BL24" i="15"/>
  <c r="BL26" i="15"/>
  <c r="BL22" i="15"/>
  <c r="BL23" i="15"/>
  <c r="BL27" i="15"/>
  <c r="BL28" i="15"/>
  <c r="BL29" i="15"/>
  <c r="BW22" i="15"/>
  <c r="BW25" i="15"/>
  <c r="BW24" i="15"/>
  <c r="BW26" i="15"/>
  <c r="BW28" i="15"/>
  <c r="BW29" i="15"/>
  <c r="BW30" i="15"/>
  <c r="BD132" i="15"/>
  <c r="BD24" i="15"/>
  <c r="BD25" i="15"/>
  <c r="BD33" i="15"/>
  <c r="BD35" i="15"/>
  <c r="BD121" i="15"/>
  <c r="BD26" i="15"/>
  <c r="BD139" i="15"/>
  <c r="BD144" i="15"/>
  <c r="BT33" i="15"/>
  <c r="BU32" i="15"/>
  <c r="BV32" i="15"/>
  <c r="BW32" i="15"/>
  <c r="BX32" i="15"/>
  <c r="BI32" i="15"/>
  <c r="BJ31" i="15"/>
  <c r="BL31" i="15"/>
  <c r="BK31" i="15"/>
  <c r="BM31" i="15"/>
  <c r="AY32" i="15"/>
  <c r="BB31" i="15"/>
  <c r="BH25" i="11"/>
  <c r="AW26" i="11"/>
  <c r="AQ8" i="11"/>
  <c r="AR8" i="11" s="1"/>
  <c r="AS8" i="11" s="1"/>
  <c r="AM211" i="11" a="1"/>
  <c r="AN211" i="11" s="1"/>
  <c r="AM187" i="11" a="1"/>
  <c r="AM212" i="11" a="1"/>
  <c r="D18" i="11"/>
  <c r="BN25" i="15" l="1"/>
  <c r="BN134" i="15"/>
  <c r="BN23" i="15"/>
  <c r="BN31" i="15"/>
  <c r="BN26" i="15"/>
  <c r="BN123" i="15"/>
  <c r="BN137" i="15"/>
  <c r="BN36" i="15"/>
  <c r="BN38" i="15"/>
  <c r="BN121" i="15"/>
  <c r="BN142" i="15"/>
  <c r="BN111" i="15"/>
  <c r="BN32" i="15"/>
  <c r="BN48" i="15"/>
  <c r="BN145" i="15"/>
  <c r="BN132" i="15"/>
  <c r="BN112" i="15"/>
  <c r="BN27" i="15"/>
  <c r="BN126" i="15"/>
  <c r="BN47" i="15"/>
  <c r="BN37" i="15"/>
  <c r="BN143" i="15"/>
  <c r="BN33" i="15"/>
  <c r="BN30" i="15"/>
  <c r="BH30" i="15" s="1"/>
  <c r="BN133" i="15"/>
  <c r="BN42" i="15"/>
  <c r="BN43" i="15"/>
  <c r="BN140" i="15"/>
  <c r="BN122" i="15"/>
  <c r="BN46" i="15"/>
  <c r="BN136" i="15"/>
  <c r="BN117" i="15"/>
  <c r="BN128" i="15"/>
  <c r="BN115" i="15"/>
  <c r="BN120" i="15"/>
  <c r="BN129" i="15"/>
  <c r="BN131" i="15"/>
  <c r="BN146" i="15"/>
  <c r="BN124" i="15"/>
  <c r="BN21" i="15"/>
  <c r="BN148" i="15"/>
  <c r="BN118" i="15"/>
  <c r="BN39" i="15"/>
  <c r="BN135" i="15"/>
  <c r="BN29" i="15"/>
  <c r="BN22" i="15"/>
  <c r="BN45" i="15"/>
  <c r="BN113" i="15"/>
  <c r="BN114" i="15"/>
  <c r="BN141" i="15"/>
  <c r="BN138" i="15"/>
  <c r="BN127" i="15"/>
  <c r="BN24" i="15"/>
  <c r="BJ28" i="15"/>
  <c r="BW21" i="15"/>
  <c r="BW23" i="15"/>
  <c r="BJ21" i="15"/>
  <c r="BK27" i="15"/>
  <c r="BK28" i="15"/>
  <c r="BK23" i="15"/>
  <c r="BX24" i="15"/>
  <c r="F18" i="11"/>
  <c r="BD23" i="15"/>
  <c r="BD140" i="15"/>
  <c r="BD117" i="15"/>
  <c r="BD44" i="15"/>
  <c r="BD45" i="15"/>
  <c r="BD127" i="15"/>
  <c r="BD39" i="15"/>
  <c r="BD32" i="15"/>
  <c r="BD38" i="15"/>
  <c r="BN40" i="15"/>
  <c r="BN34" i="15"/>
  <c r="BN44" i="15"/>
  <c r="BN119" i="15"/>
  <c r="BJ25" i="15"/>
  <c r="BN28" i="15"/>
  <c r="BK22" i="15"/>
  <c r="BK29" i="15"/>
  <c r="BH29" i="15" s="1"/>
  <c r="BU23" i="15"/>
  <c r="BS23" i="15" s="1"/>
  <c r="BK24" i="15"/>
  <c r="BN139" i="15"/>
  <c r="BN116" i="15"/>
  <c r="BN125" i="15"/>
  <c r="BU24" i="15"/>
  <c r="C19" i="11"/>
  <c r="B20" i="11"/>
  <c r="G20" i="11" s="1"/>
  <c r="BS31" i="15"/>
  <c r="BU30" i="15"/>
  <c r="BJ29" i="15"/>
  <c r="BU21" i="15"/>
  <c r="BS21" i="15" s="1"/>
  <c r="BJ27" i="15"/>
  <c r="BH27" i="15" s="1"/>
  <c r="BU26" i="15"/>
  <c r="BJ26" i="15"/>
  <c r="BH26" i="15" s="1"/>
  <c r="BN41" i="15"/>
  <c r="BN130" i="15"/>
  <c r="BJ24" i="15"/>
  <c r="BH24" i="15" s="1"/>
  <c r="BN147" i="15"/>
  <c r="BJ22" i="15"/>
  <c r="BN144" i="15"/>
  <c r="BW27" i="15"/>
  <c r="BJ23" i="15"/>
  <c r="AZ28" i="15"/>
  <c r="BU28" i="15"/>
  <c r="BS28" i="15" s="1"/>
  <c r="BU22" i="15"/>
  <c r="BX29" i="15"/>
  <c r="BX22" i="15"/>
  <c r="BU27" i="15"/>
  <c r="BX30" i="15"/>
  <c r="BU29" i="15"/>
  <c r="BU25" i="15"/>
  <c r="BS25" i="15" s="1"/>
  <c r="BX26" i="15"/>
  <c r="AZ26" i="15"/>
  <c r="BD124" i="15"/>
  <c r="BD120" i="15"/>
  <c r="BD42" i="15"/>
  <c r="BD141" i="15"/>
  <c r="BD112" i="15"/>
  <c r="BD114" i="15"/>
  <c r="BD113" i="15"/>
  <c r="BD30" i="15"/>
  <c r="BD128" i="15"/>
  <c r="AZ25" i="15"/>
  <c r="AZ31" i="15"/>
  <c r="BD29" i="15"/>
  <c r="BD46" i="15"/>
  <c r="BD130" i="15"/>
  <c r="BD40" i="15"/>
  <c r="BD146" i="15"/>
  <c r="BD135" i="15"/>
  <c r="BD125" i="15"/>
  <c r="BD123" i="15"/>
  <c r="AZ30" i="15"/>
  <c r="BA25" i="15"/>
  <c r="BC23" i="15"/>
  <c r="AZ27" i="15"/>
  <c r="AZ21" i="15"/>
  <c r="BC31" i="15"/>
  <c r="AZ23" i="15"/>
  <c r="BC24" i="15"/>
  <c r="BD142" i="15"/>
  <c r="BD148" i="15"/>
  <c r="BD27" i="15"/>
  <c r="BD37" i="15"/>
  <c r="BD111" i="15"/>
  <c r="BD47" i="15"/>
  <c r="BD136" i="15"/>
  <c r="BD116" i="15"/>
  <c r="BD115" i="15"/>
  <c r="BD43" i="15"/>
  <c r="BD137" i="15"/>
  <c r="BD122" i="15"/>
  <c r="BD48" i="15"/>
  <c r="BD138" i="15"/>
  <c r="BD21" i="15"/>
  <c r="BD118" i="15"/>
  <c r="BD36" i="15"/>
  <c r="BD147" i="15"/>
  <c r="BD145" i="15"/>
  <c r="BD129" i="15"/>
  <c r="BD133" i="15"/>
  <c r="BD28" i="15"/>
  <c r="BD41" i="15"/>
  <c r="BD119" i="15"/>
  <c r="BD22" i="15"/>
  <c r="BD143" i="15"/>
  <c r="BD126" i="15"/>
  <c r="BD31" i="15"/>
  <c r="AZ29" i="15"/>
  <c r="AZ24" i="15"/>
  <c r="BD34" i="15"/>
  <c r="BD131" i="15"/>
  <c r="BC29" i="15"/>
  <c r="BC25" i="15"/>
  <c r="BC27" i="15"/>
  <c r="BC21" i="15"/>
  <c r="BC26" i="15"/>
  <c r="BC28" i="15"/>
  <c r="BC22" i="15"/>
  <c r="BA29" i="15"/>
  <c r="BA26" i="15"/>
  <c r="BA28" i="15"/>
  <c r="BA23" i="15"/>
  <c r="BA27" i="15"/>
  <c r="BA21" i="15"/>
  <c r="BA31" i="15"/>
  <c r="BA22" i="15"/>
  <c r="BA24" i="15"/>
  <c r="BJ13" i="11"/>
  <c r="BK13" i="11"/>
  <c r="D19" i="11"/>
  <c r="E19" i="11"/>
  <c r="AN186" i="11"/>
  <c r="AN13" i="11" a="1"/>
  <c r="AN13" i="11" s="1"/>
  <c r="AM186" i="11"/>
  <c r="AW14" i="11" a="1"/>
  <c r="AZ14" i="11" s="1"/>
  <c r="AM14" i="11" a="1"/>
  <c r="AP14" i="11" s="1"/>
  <c r="BI14" i="11"/>
  <c r="BK14" i="11"/>
  <c r="BJ14" i="11"/>
  <c r="BH14" i="11"/>
  <c r="BH25" i="15"/>
  <c r="BH28" i="15"/>
  <c r="BH21" i="15"/>
  <c r="BM32" i="15"/>
  <c r="BL32" i="15"/>
  <c r="BI33" i="15"/>
  <c r="BK32" i="15"/>
  <c r="BJ32" i="15"/>
  <c r="BB32" i="15"/>
  <c r="AY33" i="15"/>
  <c r="BA32" i="15"/>
  <c r="BC32" i="15"/>
  <c r="AZ32" i="15"/>
  <c r="BS32" i="15"/>
  <c r="BH31" i="15"/>
  <c r="BT34" i="15"/>
  <c r="BX33" i="15"/>
  <c r="BV33" i="15"/>
  <c r="BW33" i="15"/>
  <c r="BU33" i="15"/>
  <c r="AO211" i="11"/>
  <c r="BH26" i="11"/>
  <c r="AW27" i="11"/>
  <c r="AM211" i="11"/>
  <c r="AM187" i="11"/>
  <c r="AO187" i="11"/>
  <c r="AN187" i="11"/>
  <c r="AM212" i="11"/>
  <c r="AN212" i="11"/>
  <c r="AO212" i="11"/>
  <c r="BS24" i="15" l="1"/>
  <c r="BH23" i="15"/>
  <c r="C20" i="11"/>
  <c r="F19" i="11"/>
  <c r="BH22" i="15"/>
  <c r="BS26" i="15"/>
  <c r="BS29" i="15"/>
  <c r="BS30" i="15"/>
  <c r="AX26" i="15"/>
  <c r="BS27" i="15"/>
  <c r="B21" i="11"/>
  <c r="G21" i="11" s="1"/>
  <c r="BS22" i="15"/>
  <c r="AX28" i="15"/>
  <c r="AX30" i="15"/>
  <c r="AX23" i="15"/>
  <c r="AX25" i="15"/>
  <c r="AX31" i="15"/>
  <c r="AX24" i="15"/>
  <c r="AX29" i="15"/>
  <c r="AX22" i="15"/>
  <c r="AX27" i="15"/>
  <c r="AX21" i="15"/>
  <c r="E20" i="11"/>
  <c r="D20" i="11"/>
  <c r="F20" i="11" s="1"/>
  <c r="AP13" i="11"/>
  <c r="G22" i="11"/>
  <c r="AV11" i="11"/>
  <c r="AO13" i="11"/>
  <c r="AX14" i="11"/>
  <c r="AY14" i="11"/>
  <c r="AW14" i="11"/>
  <c r="AN14" i="11"/>
  <c r="AO14" i="11"/>
  <c r="AM14" i="11"/>
  <c r="BA33" i="15"/>
  <c r="AY34" i="15"/>
  <c r="BB33" i="15"/>
  <c r="BC33" i="15"/>
  <c r="AZ33" i="15"/>
  <c r="BL33" i="15"/>
  <c r="BM33" i="15"/>
  <c r="BI34" i="15"/>
  <c r="BK33" i="15"/>
  <c r="BJ33" i="15"/>
  <c r="BS33" i="15"/>
  <c r="BX34" i="15"/>
  <c r="BW34" i="15"/>
  <c r="BV34" i="15"/>
  <c r="BU34" i="15"/>
  <c r="BT35" i="15"/>
  <c r="AX32" i="15"/>
  <c r="BH32" i="15"/>
  <c r="BH27" i="11"/>
  <c r="AW28" i="11"/>
  <c r="C21" i="11" l="1"/>
  <c r="D21" i="11"/>
  <c r="E21" i="11"/>
  <c r="BI10" i="11"/>
  <c r="BO10" i="11" s="1"/>
  <c r="BI11" i="11"/>
  <c r="BO11" i="11" s="1"/>
  <c r="AN203" i="11"/>
  <c r="AS203" i="11" s="1"/>
  <c r="AN180" i="11"/>
  <c r="AS180" i="11" s="1"/>
  <c r="AN204" i="11"/>
  <c r="AX9" i="11"/>
  <c r="BD9" i="11" s="1"/>
  <c r="AX11" i="11"/>
  <c r="BD11" i="11" s="1"/>
  <c r="BI6" i="11"/>
  <c r="BO6" i="11" s="1"/>
  <c r="BI5" i="11"/>
  <c r="AN179" i="11"/>
  <c r="AN206" i="11"/>
  <c r="AS206" i="11" s="1"/>
  <c r="AX6" i="11"/>
  <c r="BD6" i="11" s="1"/>
  <c r="AN178" i="11"/>
  <c r="AS178" i="11" s="1"/>
  <c r="BI7" i="11"/>
  <c r="BO7" i="11" s="1"/>
  <c r="AN181" i="11"/>
  <c r="AS181" i="11" s="1"/>
  <c r="AN208" i="11"/>
  <c r="AS208" i="11" s="1"/>
  <c r="AX8" i="11"/>
  <c r="BD8" i="11" s="1"/>
  <c r="AX10" i="11"/>
  <c r="BD10" i="11" s="1"/>
  <c r="BI8" i="11"/>
  <c r="BO8" i="11" s="1"/>
  <c r="AN209" i="11"/>
  <c r="AS209" i="11" s="1"/>
  <c r="AX5" i="11"/>
  <c r="BI9" i="11"/>
  <c r="BO9" i="11" s="1"/>
  <c r="AN207" i="11"/>
  <c r="AS207" i="11" s="1"/>
  <c r="AN205" i="11"/>
  <c r="AS205" i="11" s="1"/>
  <c r="AX7" i="11"/>
  <c r="BD7" i="11" s="1"/>
  <c r="BS34" i="15"/>
  <c r="BX35" i="15"/>
  <c r="BW35" i="15"/>
  <c r="BV35" i="15"/>
  <c r="BU35" i="15"/>
  <c r="BT36" i="15"/>
  <c r="BH33" i="15"/>
  <c r="BA34" i="15"/>
  <c r="AY35" i="15"/>
  <c r="AZ34" i="15"/>
  <c r="BC34" i="15"/>
  <c r="BB34" i="15"/>
  <c r="BL34" i="15"/>
  <c r="BK34" i="15"/>
  <c r="BJ34" i="15"/>
  <c r="BM34" i="15"/>
  <c r="BI35" i="15"/>
  <c r="AX33" i="15"/>
  <c r="BH28" i="11"/>
  <c r="AW29" i="11"/>
  <c r="F21" i="11" l="1"/>
  <c r="AM194" i="11"/>
  <c r="AN194" i="11"/>
  <c r="AS179" i="11"/>
  <c r="BC14" i="11"/>
  <c r="BC15" i="11" s="1"/>
  <c r="BD5" i="11"/>
  <c r="BN14" i="11"/>
  <c r="BN15" i="11" s="1"/>
  <c r="BO5" i="11"/>
  <c r="AS204" i="11"/>
  <c r="AN219" i="11"/>
  <c r="AM219" i="11"/>
  <c r="AX34" i="15"/>
  <c r="BW36" i="15"/>
  <c r="BX36" i="15"/>
  <c r="BV36" i="15"/>
  <c r="BU36" i="15"/>
  <c r="BT37" i="15"/>
  <c r="BH34" i="15"/>
  <c r="BI36" i="15"/>
  <c r="BK35" i="15"/>
  <c r="BJ35" i="15"/>
  <c r="BM35" i="15"/>
  <c r="BL35" i="15"/>
  <c r="AZ35" i="15"/>
  <c r="AY36" i="15"/>
  <c r="BC35" i="15"/>
  <c r="BB35" i="15"/>
  <c r="BA35" i="15"/>
  <c r="BS35" i="15"/>
  <c r="BH29" i="11"/>
  <c r="AW30" i="11"/>
  <c r="AM221" i="11" l="1"/>
  <c r="AN221" i="11"/>
  <c r="AN196" i="11"/>
  <c r="AM196" i="11"/>
  <c r="BK36" i="15"/>
  <c r="BI37" i="15"/>
  <c r="BM36" i="15"/>
  <c r="BL36" i="15"/>
  <c r="BJ36" i="15"/>
  <c r="AY37" i="15"/>
  <c r="AZ36" i="15"/>
  <c r="BA36" i="15"/>
  <c r="BB36" i="15"/>
  <c r="BC36" i="15"/>
  <c r="BH35" i="15"/>
  <c r="BV37" i="15"/>
  <c r="BX37" i="15"/>
  <c r="BW37" i="15"/>
  <c r="BU37" i="15"/>
  <c r="BT38" i="15"/>
  <c r="AX35" i="15"/>
  <c r="BS36" i="15"/>
  <c r="BH30" i="11"/>
  <c r="AW31" i="11"/>
  <c r="D17" i="11"/>
  <c r="F17" i="11" s="1"/>
  <c r="A17" i="11"/>
  <c r="AC17" i="11" s="1"/>
  <c r="BH9" i="11" l="1"/>
  <c r="BJ9" i="11" s="1"/>
  <c r="BK9" i="11" s="1"/>
  <c r="BG9" i="11"/>
  <c r="AX36" i="15"/>
  <c r="BC37" i="15"/>
  <c r="BA37" i="15"/>
  <c r="AZ37" i="15"/>
  <c r="AY38" i="15"/>
  <c r="BB37" i="15"/>
  <c r="BI38" i="15"/>
  <c r="BJ37" i="15"/>
  <c r="BM37" i="15"/>
  <c r="BL37" i="15"/>
  <c r="BK37" i="15"/>
  <c r="BT39" i="15"/>
  <c r="BU38" i="15"/>
  <c r="BX38" i="15"/>
  <c r="BW38" i="15"/>
  <c r="BV38" i="15"/>
  <c r="BS37" i="15"/>
  <c r="BH36" i="15"/>
  <c r="BH31" i="11"/>
  <c r="AW32" i="11"/>
  <c r="AO9" i="11"/>
  <c r="AJ9" i="11" s="1"/>
  <c r="AW9" i="11"/>
  <c r="AY9" i="11" s="1"/>
  <c r="AZ9" i="11" s="1"/>
  <c r="AM9" i="11"/>
  <c r="A18" i="11"/>
  <c r="AC18" i="11" s="1"/>
  <c r="AN182" i="11"/>
  <c r="AS182" i="11" s="1"/>
  <c r="AL9" i="11"/>
  <c r="AL207" i="11"/>
  <c r="AP207" i="11" s="1"/>
  <c r="AL182" i="11"/>
  <c r="AP182" i="11" s="1"/>
  <c r="AN9" i="11"/>
  <c r="AM207" i="11"/>
  <c r="AO207" i="11" s="1"/>
  <c r="AM182" i="11"/>
  <c r="AO182" i="11" s="1"/>
  <c r="AX37" i="15" l="1"/>
  <c r="BH37" i="15"/>
  <c r="BG10" i="11"/>
  <c r="BH10" i="11"/>
  <c r="BJ10" i="11" s="1"/>
  <c r="BK10" i="11" s="1"/>
  <c r="BL10" i="11" s="1"/>
  <c r="BM10" i="11" s="1"/>
  <c r="BN10" i="11" s="1"/>
  <c r="AP9" i="11"/>
  <c r="AQ9" i="11" s="1"/>
  <c r="AR9" i="11" s="1"/>
  <c r="AS9" i="11" s="1"/>
  <c r="BL9" i="11"/>
  <c r="BM9" i="11" s="1"/>
  <c r="BN9" i="11" s="1"/>
  <c r="BM38" i="15"/>
  <c r="BJ38" i="15"/>
  <c r="BI39" i="15"/>
  <c r="BL38" i="15"/>
  <c r="BK38" i="15"/>
  <c r="BX39" i="15"/>
  <c r="BW39" i="15"/>
  <c r="BV39" i="15"/>
  <c r="BU39" i="15"/>
  <c r="BT40" i="15"/>
  <c r="BS38" i="15"/>
  <c r="BB38" i="15"/>
  <c r="BA38" i="15"/>
  <c r="AZ38" i="15"/>
  <c r="AY39" i="15"/>
  <c r="BC38" i="15"/>
  <c r="BH32" i="11"/>
  <c r="AW33" i="11"/>
  <c r="BA9" i="11"/>
  <c r="BB9" i="11" s="1"/>
  <c r="BC9" i="11" s="1"/>
  <c r="AL10" i="11"/>
  <c r="AW10" i="11"/>
  <c r="AY10" i="11" s="1"/>
  <c r="AZ10" i="11" s="1"/>
  <c r="AM188" i="11" a="1"/>
  <c r="AM189" i="11" a="1"/>
  <c r="AM214" i="11" a="1"/>
  <c r="A19" i="11"/>
  <c r="AC19" i="11" s="1"/>
  <c r="AM10" i="11"/>
  <c r="AN10" i="11"/>
  <c r="AL208" i="11"/>
  <c r="AP208" i="11" s="1"/>
  <c r="AQ208" i="11" s="1"/>
  <c r="AR208" i="11" s="1"/>
  <c r="AM183" i="11"/>
  <c r="AO183" i="11" s="1"/>
  <c r="AL183" i="11"/>
  <c r="AP183" i="11" s="1"/>
  <c r="AQ183" i="11" s="1"/>
  <c r="AR183" i="11" s="1"/>
  <c r="AO10" i="11"/>
  <c r="AM208" i="11"/>
  <c r="AO208" i="11" s="1"/>
  <c r="AN183" i="11"/>
  <c r="AS183" i="11" s="1"/>
  <c r="AQ182" i="11"/>
  <c r="AR182" i="11" s="1"/>
  <c r="AQ207" i="11"/>
  <c r="AR207" i="11" s="1"/>
  <c r="A20" i="11" l="1"/>
  <c r="AC20" i="11" s="1"/>
  <c r="AV15" i="11" a="1"/>
  <c r="AY15" i="11" s="1"/>
  <c r="BG16" i="11" a="1"/>
  <c r="BI16" i="11" s="1"/>
  <c r="BG15" i="11" a="1"/>
  <c r="BH15" i="11" s="1"/>
  <c r="A21" i="11"/>
  <c r="AC21" i="11" s="1"/>
  <c r="AL15" i="11" a="1"/>
  <c r="AN15" i="11" s="1"/>
  <c r="BH11" i="11"/>
  <c r="BJ11" i="11" s="1"/>
  <c r="BK11" i="11" s="1"/>
  <c r="BL11" i="11" s="1"/>
  <c r="BM11" i="11" s="1"/>
  <c r="BN11" i="11" s="1"/>
  <c r="BG11" i="11"/>
  <c r="BA39" i="15"/>
  <c r="AY40" i="15"/>
  <c r="BB39" i="15"/>
  <c r="AZ39" i="15"/>
  <c r="BC39" i="15"/>
  <c r="AX38" i="15"/>
  <c r="BW40" i="15"/>
  <c r="BV40" i="15"/>
  <c r="BT41" i="15"/>
  <c r="BX40" i="15"/>
  <c r="BU40" i="15"/>
  <c r="BH38" i="15"/>
  <c r="BL39" i="15"/>
  <c r="BK39" i="15"/>
  <c r="BJ39" i="15"/>
  <c r="BI40" i="15"/>
  <c r="BM39" i="15"/>
  <c r="BS39" i="15"/>
  <c r="BH33" i="11"/>
  <c r="AW34" i="11"/>
  <c r="AM213" i="11" a="1"/>
  <c r="AN213" i="11" s="1"/>
  <c r="BA10" i="11"/>
  <c r="BB10" i="11" s="1"/>
  <c r="BC10" i="11" s="1"/>
  <c r="AV17" i="11" a="1"/>
  <c r="AN11" i="11"/>
  <c r="AW11" i="11"/>
  <c r="AY11" i="11" s="1"/>
  <c r="AZ11" i="11" s="1"/>
  <c r="BA11" i="11" s="1"/>
  <c r="BB11" i="11" s="1"/>
  <c r="BC11" i="11" s="1"/>
  <c r="AP10" i="11"/>
  <c r="AJ10" i="11"/>
  <c r="AM189" i="11"/>
  <c r="AN189" i="11"/>
  <c r="AO189" i="11"/>
  <c r="AM188" i="11"/>
  <c r="AO188" i="11"/>
  <c r="AN188" i="11"/>
  <c r="AM214" i="11"/>
  <c r="AO214" i="11"/>
  <c r="AN214" i="11"/>
  <c r="AM184" i="11"/>
  <c r="AO184" i="11" s="1"/>
  <c r="AL11" i="11"/>
  <c r="A23" i="11"/>
  <c r="AO11" i="11"/>
  <c r="AL184" i="11"/>
  <c r="AP184" i="11" s="1"/>
  <c r="AL209" i="11"/>
  <c r="AP209" i="11" s="1"/>
  <c r="AM209" i="11"/>
  <c r="AO209" i="11" s="1"/>
  <c r="AN184" i="11"/>
  <c r="AS184" i="11" s="1"/>
  <c r="AM11" i="11"/>
  <c r="AQ184" i="11" l="1"/>
  <c r="AR184" i="11" s="1"/>
  <c r="AM190" i="11" a="1"/>
  <c r="BG17" i="11" a="1"/>
  <c r="BI17" i="11" s="1"/>
  <c r="AV16" i="11" a="1"/>
  <c r="AZ16" i="11" s="1"/>
  <c r="AZ19" i="11" s="1"/>
  <c r="BB21" i="11" s="1"/>
  <c r="BK15" i="11"/>
  <c r="BJ16" i="11"/>
  <c r="BG16" i="11"/>
  <c r="AV15" i="11"/>
  <c r="BK16" i="11"/>
  <c r="BH16" i="11"/>
  <c r="AX15" i="11"/>
  <c r="AW15" i="11"/>
  <c r="AZ15" i="11"/>
  <c r="BG15" i="11"/>
  <c r="BI15" i="11"/>
  <c r="BJ15" i="11"/>
  <c r="AO15" i="11"/>
  <c r="AP15" i="11"/>
  <c r="AL15" i="11"/>
  <c r="AM15" i="11"/>
  <c r="BH39" i="15"/>
  <c r="AX39" i="15"/>
  <c r="BK40" i="15"/>
  <c r="BI41" i="15"/>
  <c r="BJ40" i="15"/>
  <c r="BM40" i="15"/>
  <c r="BL40" i="15"/>
  <c r="BS40" i="15"/>
  <c r="AY41" i="15"/>
  <c r="AZ40" i="15"/>
  <c r="BC40" i="15"/>
  <c r="BB40" i="15"/>
  <c r="BA40" i="15"/>
  <c r="BV41" i="15"/>
  <c r="BT42" i="15"/>
  <c r="BU41" i="15"/>
  <c r="BX41" i="15"/>
  <c r="BW41" i="15"/>
  <c r="BH34" i="11"/>
  <c r="AO213" i="11"/>
  <c r="AM213" i="11"/>
  <c r="AW35" i="11"/>
  <c r="AX17" i="11"/>
  <c r="AV17" i="11"/>
  <c r="AW17" i="11"/>
  <c r="AZ17" i="11"/>
  <c r="AY17" i="11"/>
  <c r="AQ10" i="11"/>
  <c r="AR10" i="11" s="1"/>
  <c r="AS10" i="11" s="1"/>
  <c r="AP11" i="11"/>
  <c r="AQ11" i="11" s="1"/>
  <c r="AR11" i="11" s="1"/>
  <c r="AS11" i="11" s="1"/>
  <c r="AJ11" i="11"/>
  <c r="AQ209" i="11"/>
  <c r="AR209" i="11" s="1"/>
  <c r="AP218" i="11"/>
  <c r="AP220" i="11" s="1"/>
  <c r="BI19" i="11" l="1"/>
  <c r="BK33" i="11" s="1"/>
  <c r="BK17" i="11"/>
  <c r="BK19" i="11" s="1"/>
  <c r="BM39" i="11" s="1"/>
  <c r="AM215" i="11" a="1"/>
  <c r="AW16" i="11"/>
  <c r="AW19" i="11" s="1"/>
  <c r="AY16" i="11"/>
  <c r="AY19" i="11" s="1"/>
  <c r="AX16" i="11"/>
  <c r="AX19" i="11" s="1"/>
  <c r="AZ21" i="11" s="1"/>
  <c r="AV16" i="11"/>
  <c r="AV19" i="11" s="1"/>
  <c r="BH17" i="11"/>
  <c r="BH19" i="11" s="1"/>
  <c r="BJ33" i="11" s="1"/>
  <c r="BG17" i="11"/>
  <c r="BG19" i="11" s="1"/>
  <c r="BI33" i="11" s="1"/>
  <c r="AM190" i="11"/>
  <c r="AM193" i="11" s="1"/>
  <c r="AO190" i="11"/>
  <c r="AN190" i="11"/>
  <c r="AN193" i="11" s="1"/>
  <c r="AN197" i="11" s="1"/>
  <c r="BJ17" i="11"/>
  <c r="BJ19" i="11" s="1"/>
  <c r="BL30" i="11" s="1"/>
  <c r="AX40" i="15"/>
  <c r="BK22" i="11"/>
  <c r="BK24" i="11"/>
  <c r="BK25" i="11"/>
  <c r="BK29" i="11"/>
  <c r="BK30" i="11"/>
  <c r="BK31" i="11"/>
  <c r="BK32" i="11"/>
  <c r="BM26" i="11"/>
  <c r="BM42" i="11"/>
  <c r="BM86" i="11"/>
  <c r="BM102" i="11"/>
  <c r="BM23" i="11"/>
  <c r="BM99" i="11"/>
  <c r="BM21" i="11"/>
  <c r="BM32" i="11"/>
  <c r="BM48" i="11"/>
  <c r="BM92" i="11"/>
  <c r="BM85" i="11"/>
  <c r="BM113" i="11"/>
  <c r="BM30" i="11"/>
  <c r="BM46" i="11"/>
  <c r="BM90" i="11"/>
  <c r="BM106" i="11"/>
  <c r="BM27" i="11"/>
  <c r="BM43" i="11"/>
  <c r="BM87" i="11"/>
  <c r="BM103" i="11"/>
  <c r="BM25" i="11"/>
  <c r="BM49" i="11"/>
  <c r="BM109" i="11"/>
  <c r="BM36" i="11"/>
  <c r="BM80" i="11"/>
  <c r="BM96" i="11"/>
  <c r="BM112" i="11"/>
  <c r="BM93" i="11"/>
  <c r="BM38" i="11"/>
  <c r="BM98" i="11"/>
  <c r="BM35" i="11"/>
  <c r="BM79" i="11"/>
  <c r="BM95" i="11"/>
  <c r="BM37" i="11"/>
  <c r="BM28" i="11"/>
  <c r="BM88" i="11"/>
  <c r="BM104" i="11"/>
  <c r="BM105" i="11"/>
  <c r="BM34" i="11"/>
  <c r="BM78" i="11"/>
  <c r="BM94" i="11"/>
  <c r="BM110" i="11"/>
  <c r="BM31" i="11"/>
  <c r="BM47" i="11"/>
  <c r="BM91" i="11"/>
  <c r="BM107" i="11"/>
  <c r="BM29" i="11"/>
  <c r="BM81" i="11"/>
  <c r="BM24" i="11"/>
  <c r="BM40" i="11"/>
  <c r="BM84" i="11"/>
  <c r="BM100" i="11"/>
  <c r="BM33" i="11"/>
  <c r="BM101" i="11"/>
  <c r="BM22" i="11"/>
  <c r="BM82" i="11"/>
  <c r="BM114" i="11"/>
  <c r="BM111" i="11"/>
  <c r="BM89" i="11"/>
  <c r="BM44" i="11"/>
  <c r="BM45" i="11"/>
  <c r="BC41" i="15"/>
  <c r="BB41" i="15"/>
  <c r="AY42" i="15"/>
  <c r="BA41" i="15"/>
  <c r="AZ41" i="15"/>
  <c r="BH40" i="15"/>
  <c r="BS41" i="15"/>
  <c r="BI42" i="15"/>
  <c r="BJ41" i="15"/>
  <c r="BM41" i="15"/>
  <c r="BL41" i="15"/>
  <c r="BK41" i="15"/>
  <c r="BT43" i="15"/>
  <c r="BU42" i="15"/>
  <c r="BX42" i="15"/>
  <c r="BW42" i="15"/>
  <c r="BV42" i="15"/>
  <c r="AZ34" i="11"/>
  <c r="BA21" i="11"/>
  <c r="BH35" i="11"/>
  <c r="BK34" i="11"/>
  <c r="BJ34" i="11"/>
  <c r="BA34" i="11"/>
  <c r="BA22" i="11"/>
  <c r="BA23" i="11"/>
  <c r="BA24" i="11"/>
  <c r="BA25" i="11"/>
  <c r="BA26" i="11"/>
  <c r="BA27" i="11"/>
  <c r="BA28" i="11"/>
  <c r="BA29" i="11"/>
  <c r="BA30" i="11"/>
  <c r="BA31" i="11"/>
  <c r="BA32" i="11"/>
  <c r="BA33" i="11"/>
  <c r="BB37" i="11"/>
  <c r="BB42" i="11"/>
  <c r="BB46" i="11"/>
  <c r="BB78" i="11"/>
  <c r="BB82" i="11"/>
  <c r="BB86" i="11"/>
  <c r="BB90" i="11"/>
  <c r="BB94" i="11"/>
  <c r="BB98" i="11"/>
  <c r="BB102" i="11"/>
  <c r="BB106" i="11"/>
  <c r="BB110" i="11"/>
  <c r="BB114" i="11"/>
  <c r="BB41" i="11"/>
  <c r="BB81" i="11"/>
  <c r="BB89" i="11"/>
  <c r="BB97" i="11"/>
  <c r="BB109" i="11"/>
  <c r="BB39" i="11"/>
  <c r="BB43" i="11"/>
  <c r="BB47" i="11"/>
  <c r="BB79" i="11"/>
  <c r="BB83" i="11"/>
  <c r="BB87" i="11"/>
  <c r="BB91" i="11"/>
  <c r="BB95" i="11"/>
  <c r="BB99" i="11"/>
  <c r="BB103" i="11"/>
  <c r="BB107" i="11"/>
  <c r="BB111" i="11"/>
  <c r="BB45" i="11"/>
  <c r="BB85" i="11"/>
  <c r="BB105" i="11"/>
  <c r="BB38" i="11"/>
  <c r="BB40" i="11"/>
  <c r="BB44" i="11"/>
  <c r="BB48" i="11"/>
  <c r="BB80" i="11"/>
  <c r="BB84" i="11"/>
  <c r="BB88" i="11"/>
  <c r="BB92" i="11"/>
  <c r="BB96" i="11"/>
  <c r="BB100" i="11"/>
  <c r="BB104" i="11"/>
  <c r="BB108" i="11"/>
  <c r="BB112" i="11"/>
  <c r="BB49" i="11"/>
  <c r="BB93" i="11"/>
  <c r="BB101" i="11"/>
  <c r="BB113" i="11"/>
  <c r="BB34" i="11"/>
  <c r="BB35" i="11"/>
  <c r="BB36" i="11"/>
  <c r="BB22" i="11"/>
  <c r="BB23" i="11"/>
  <c r="BB24" i="11"/>
  <c r="BB25" i="11"/>
  <c r="BB30" i="11"/>
  <c r="BB31" i="11"/>
  <c r="BB32" i="11"/>
  <c r="BB33" i="11"/>
  <c r="BB26" i="11"/>
  <c r="BB27" i="11"/>
  <c r="BB28" i="11"/>
  <c r="BB29" i="11"/>
  <c r="AZ22" i="11"/>
  <c r="AZ23" i="11"/>
  <c r="AZ24" i="11"/>
  <c r="AZ25" i="11"/>
  <c r="AZ26" i="11"/>
  <c r="AZ27" i="11"/>
  <c r="AZ28" i="11"/>
  <c r="AZ29" i="11"/>
  <c r="AZ30" i="11"/>
  <c r="AZ31" i="11"/>
  <c r="AZ32" i="11"/>
  <c r="AZ33" i="11"/>
  <c r="AY21" i="11"/>
  <c r="AY22" i="11"/>
  <c r="AY23" i="11"/>
  <c r="AY24" i="11"/>
  <c r="AY25" i="11"/>
  <c r="AY26" i="11"/>
  <c r="AY27" i="11"/>
  <c r="AY28" i="11"/>
  <c r="AY29" i="11"/>
  <c r="AY30" i="11"/>
  <c r="AY31" i="11"/>
  <c r="AY32" i="11"/>
  <c r="AY33" i="11"/>
  <c r="AW36" i="11"/>
  <c r="AW37" i="11" s="1"/>
  <c r="AW38" i="11" s="1"/>
  <c r="AW39" i="11" s="1"/>
  <c r="AW40" i="11" s="1"/>
  <c r="AW41" i="11" s="1"/>
  <c r="AW42" i="11" s="1"/>
  <c r="AW43" i="11" s="1"/>
  <c r="AW44" i="11" s="1"/>
  <c r="AW45" i="11" s="1"/>
  <c r="AW46" i="11" s="1"/>
  <c r="AW47" i="11" s="1"/>
  <c r="AW48" i="11" s="1"/>
  <c r="AW49" i="11" s="1"/>
  <c r="AW78" i="11" s="1"/>
  <c r="AW79" i="11" s="1"/>
  <c r="AW80" i="11" s="1"/>
  <c r="AW81" i="11" s="1"/>
  <c r="AW82" i="11" s="1"/>
  <c r="AW83" i="11" s="1"/>
  <c r="AW84" i="11" s="1"/>
  <c r="AW85" i="11" s="1"/>
  <c r="AW86" i="11" s="1"/>
  <c r="BA35" i="11"/>
  <c r="AX35" i="11"/>
  <c r="AY35" i="11"/>
  <c r="AZ35" i="11"/>
  <c r="AX21" i="11"/>
  <c r="AX22" i="11"/>
  <c r="AX23" i="11"/>
  <c r="AX24" i="11"/>
  <c r="AX25" i="11"/>
  <c r="AX26" i="11"/>
  <c r="AX27" i="11"/>
  <c r="AX28" i="11"/>
  <c r="AX29" i="11"/>
  <c r="AX30" i="11"/>
  <c r="AX31" i="11"/>
  <c r="AX32" i="11"/>
  <c r="AX33" i="11"/>
  <c r="AX34" i="11"/>
  <c r="AY34" i="11"/>
  <c r="AL16" i="11" a="1"/>
  <c r="AN16" i="11" s="1"/>
  <c r="AL17" i="11" a="1"/>
  <c r="AO17" i="11" s="1"/>
  <c r="AP222" i="11"/>
  <c r="AM197" i="11"/>
  <c r="AM195" i="11"/>
  <c r="AO193" i="11"/>
  <c r="AO195" i="11" s="1"/>
  <c r="BK26" i="11" l="1"/>
  <c r="BM108" i="11"/>
  <c r="BJ23" i="11"/>
  <c r="BJ22" i="11"/>
  <c r="BI25" i="11"/>
  <c r="BK28" i="11"/>
  <c r="BK27" i="11"/>
  <c r="BM97" i="11"/>
  <c r="BM83" i="11"/>
  <c r="BM41" i="11"/>
  <c r="BI34" i="11"/>
  <c r="BJ21" i="11"/>
  <c r="BI32" i="11"/>
  <c r="BL27" i="11"/>
  <c r="BI31" i="11"/>
  <c r="BL26" i="11"/>
  <c r="BJ32" i="11"/>
  <c r="BJ29" i="11"/>
  <c r="BJ28" i="11"/>
  <c r="BJ26" i="11"/>
  <c r="BL25" i="11"/>
  <c r="BL33" i="11"/>
  <c r="BG33" i="11" s="1"/>
  <c r="BL22" i="11"/>
  <c r="BI30" i="11"/>
  <c r="BI29" i="11"/>
  <c r="BJ31" i="11"/>
  <c r="BI28" i="11"/>
  <c r="BJ30" i="11"/>
  <c r="BI27" i="11"/>
  <c r="BI26" i="11"/>
  <c r="AN215" i="11"/>
  <c r="AN218" i="11" s="1"/>
  <c r="AO215" i="11"/>
  <c r="AO218" i="11" s="1"/>
  <c r="AM215" i="11"/>
  <c r="AM218" i="11" s="1"/>
  <c r="BJ27" i="11"/>
  <c r="BI24" i="11"/>
  <c r="BI23" i="11"/>
  <c r="BJ25" i="11"/>
  <c r="BL29" i="11"/>
  <c r="BK23" i="11"/>
  <c r="BL34" i="11"/>
  <c r="BJ24" i="11"/>
  <c r="BL28" i="11"/>
  <c r="BK21" i="11"/>
  <c r="BL24" i="11"/>
  <c r="BL23" i="11"/>
  <c r="BL21" i="11"/>
  <c r="BI22" i="11"/>
  <c r="BI21" i="11"/>
  <c r="BL32" i="11"/>
  <c r="BL31" i="11"/>
  <c r="BB42" i="15"/>
  <c r="BA42" i="15"/>
  <c r="AZ42" i="15"/>
  <c r="AY43" i="15"/>
  <c r="BC42" i="15"/>
  <c r="BS42" i="15"/>
  <c r="BM42" i="15"/>
  <c r="BL42" i="15"/>
  <c r="BK42" i="15"/>
  <c r="BJ42" i="15"/>
  <c r="BI43" i="15"/>
  <c r="BX43" i="15"/>
  <c r="BW43" i="15"/>
  <c r="BT44" i="15"/>
  <c r="BU43" i="15"/>
  <c r="BV43" i="15"/>
  <c r="BH41" i="15"/>
  <c r="AX41" i="15"/>
  <c r="AV29" i="11"/>
  <c r="AV25" i="11"/>
  <c r="AV21" i="11"/>
  <c r="BA41" i="11"/>
  <c r="AZ48" i="11"/>
  <c r="AY45" i="11"/>
  <c r="BA82" i="11"/>
  <c r="BA48" i="11"/>
  <c r="BA39" i="11"/>
  <c r="AX47" i="11"/>
  <c r="AY49" i="11"/>
  <c r="AZ44" i="11"/>
  <c r="AY85" i="11"/>
  <c r="AY41" i="11"/>
  <c r="BA84" i="11"/>
  <c r="BA78" i="11"/>
  <c r="AX43" i="11"/>
  <c r="AX79" i="11"/>
  <c r="AV33" i="11"/>
  <c r="AZ40" i="11"/>
  <c r="AY81" i="11"/>
  <c r="AY38" i="11"/>
  <c r="BA45" i="11"/>
  <c r="AX83" i="11"/>
  <c r="AX39" i="11"/>
  <c r="AZ86" i="11"/>
  <c r="AW87" i="11"/>
  <c r="AZ85" i="11"/>
  <c r="AZ83" i="11"/>
  <c r="AZ81" i="11"/>
  <c r="AZ79" i="11"/>
  <c r="AZ49" i="11"/>
  <c r="AZ47" i="11"/>
  <c r="AZ43" i="11"/>
  <c r="AZ39" i="11"/>
  <c r="AX86" i="11"/>
  <c r="AY84" i="11"/>
  <c r="AY80" i="11"/>
  <c r="AY48" i="11"/>
  <c r="AY44" i="11"/>
  <c r="AY40" i="11"/>
  <c r="BA79" i="11"/>
  <c r="BA44" i="11"/>
  <c r="BA40" i="11"/>
  <c r="AX82" i="11"/>
  <c r="AX78" i="11"/>
  <c r="AX46" i="11"/>
  <c r="AX42" i="11"/>
  <c r="AX38" i="11"/>
  <c r="BH36" i="11"/>
  <c r="BL35" i="11"/>
  <c r="BI35" i="11"/>
  <c r="BJ35" i="11"/>
  <c r="BK35" i="11"/>
  <c r="AZ82" i="11"/>
  <c r="AZ80" i="11"/>
  <c r="AZ46" i="11"/>
  <c r="AZ42" i="11"/>
  <c r="AZ37" i="11"/>
  <c r="AY83" i="11"/>
  <c r="AY79" i="11"/>
  <c r="AY47" i="11"/>
  <c r="AY43" i="11"/>
  <c r="AY39" i="11"/>
  <c r="BA85" i="11"/>
  <c r="BA83" i="11"/>
  <c r="BA81" i="11"/>
  <c r="BA49" i="11"/>
  <c r="BA47" i="11"/>
  <c r="BA43" i="11"/>
  <c r="BA37" i="11"/>
  <c r="AX85" i="11"/>
  <c r="AX81" i="11"/>
  <c r="AX49" i="11"/>
  <c r="AX45" i="11"/>
  <c r="AX41" i="11"/>
  <c r="AX37" i="11"/>
  <c r="AZ84" i="11"/>
  <c r="AZ78" i="11"/>
  <c r="AZ45" i="11"/>
  <c r="AZ41" i="11"/>
  <c r="AZ38" i="11"/>
  <c r="AY86" i="11"/>
  <c r="AY82" i="11"/>
  <c r="AY78" i="11"/>
  <c r="AY46" i="11"/>
  <c r="AY42" i="11"/>
  <c r="AY37" i="11"/>
  <c r="BA80" i="11"/>
  <c r="BA46" i="11"/>
  <c r="BA42" i="11"/>
  <c r="BA38" i="11"/>
  <c r="AX84" i="11"/>
  <c r="AX80" i="11"/>
  <c r="AX48" i="11"/>
  <c r="AX44" i="11"/>
  <c r="AX40" i="11"/>
  <c r="BA86" i="11"/>
  <c r="AP17" i="11"/>
  <c r="AV34" i="11"/>
  <c r="AV30" i="11"/>
  <c r="AV26" i="11"/>
  <c r="AV22" i="11"/>
  <c r="AV35" i="11"/>
  <c r="AV32" i="11"/>
  <c r="AV28" i="11"/>
  <c r="AV24" i="11"/>
  <c r="AZ36" i="11"/>
  <c r="AX36" i="11"/>
  <c r="AY36" i="11"/>
  <c r="BA36" i="11"/>
  <c r="AV31" i="11"/>
  <c r="AV27" i="11"/>
  <c r="AV23" i="11"/>
  <c r="AL17" i="11"/>
  <c r="AN17" i="11"/>
  <c r="AN19" i="11" s="1"/>
  <c r="AM17" i="11"/>
  <c r="AM16" i="11"/>
  <c r="AL16" i="11"/>
  <c r="AL19" i="11" s="1"/>
  <c r="AO16" i="11"/>
  <c r="AO19" i="11" s="1"/>
  <c r="AQ43" i="11" s="1"/>
  <c r="AP16" i="11"/>
  <c r="AO197" i="11"/>
  <c r="AQ197" i="11" s="1"/>
  <c r="AN195" i="11"/>
  <c r="BG32" i="11" l="1"/>
  <c r="AM19" i="11"/>
  <c r="AM170" i="11" s="1"/>
  <c r="BG25" i="11"/>
  <c r="BG29" i="11"/>
  <c r="BG34" i="11"/>
  <c r="BG30" i="11"/>
  <c r="BG21" i="11"/>
  <c r="BG28" i="11"/>
  <c r="BG31" i="11"/>
  <c r="BG26" i="11"/>
  <c r="BG27" i="11"/>
  <c r="BG24" i="11"/>
  <c r="BG22" i="11"/>
  <c r="AM220" i="11"/>
  <c r="AM222" i="11"/>
  <c r="AO220" i="11"/>
  <c r="AO222" i="11"/>
  <c r="AN220" i="11"/>
  <c r="AN222" i="11"/>
  <c r="BG23" i="11"/>
  <c r="AP28" i="11"/>
  <c r="AP30" i="11"/>
  <c r="AP34" i="11"/>
  <c r="AP42" i="11"/>
  <c r="AP36" i="11"/>
  <c r="AP32" i="11"/>
  <c r="AP24" i="11"/>
  <c r="AP37" i="11"/>
  <c r="AN170" i="11"/>
  <c r="AP39" i="11"/>
  <c r="AP38" i="11"/>
  <c r="AP41" i="11"/>
  <c r="AP21" i="11"/>
  <c r="AP27" i="11"/>
  <c r="AP43" i="11"/>
  <c r="AP29" i="11"/>
  <c r="AP25" i="11"/>
  <c r="AP22" i="11"/>
  <c r="AP33" i="11"/>
  <c r="AP26" i="11"/>
  <c r="AP40" i="11"/>
  <c r="AP23" i="11"/>
  <c r="AP31" i="11"/>
  <c r="AP35" i="11"/>
  <c r="AP19" i="11"/>
  <c r="AR37" i="11" s="1"/>
  <c r="AX42" i="15"/>
  <c r="AV85" i="11"/>
  <c r="BA43" i="15"/>
  <c r="AY44" i="15"/>
  <c r="AZ43" i="15"/>
  <c r="BC43" i="15"/>
  <c r="BB43" i="15"/>
  <c r="BS43" i="15"/>
  <c r="BL43" i="15"/>
  <c r="BK43" i="15"/>
  <c r="BI44" i="15"/>
  <c r="BM43" i="15"/>
  <c r="BJ43" i="15"/>
  <c r="BW44" i="15"/>
  <c r="BV44" i="15"/>
  <c r="BU44" i="15"/>
  <c r="BT45" i="15"/>
  <c r="BX44" i="15"/>
  <c r="BH42" i="15"/>
  <c r="AV42" i="11"/>
  <c r="AV80" i="11"/>
  <c r="AV38" i="11"/>
  <c r="AV43" i="11"/>
  <c r="AV82" i="11"/>
  <c r="AV41" i="11"/>
  <c r="AV48" i="11"/>
  <c r="AV39" i="11"/>
  <c r="AV49" i="11"/>
  <c r="AV47" i="11"/>
  <c r="AV44" i="11"/>
  <c r="AV45" i="11"/>
  <c r="AV37" i="11"/>
  <c r="AV81" i="11"/>
  <c r="AV79" i="11"/>
  <c r="AV46" i="11"/>
  <c r="AV40" i="11"/>
  <c r="AV84" i="11"/>
  <c r="AV83" i="11"/>
  <c r="AV78" i="11"/>
  <c r="BG35" i="11"/>
  <c r="AV86" i="11"/>
  <c r="AX87" i="11"/>
  <c r="BA87" i="11"/>
  <c r="AY87" i="11"/>
  <c r="AZ87" i="11"/>
  <c r="AW88" i="11"/>
  <c r="BH37" i="11"/>
  <c r="BJ36" i="11"/>
  <c r="BK36" i="11"/>
  <c r="BI36" i="11"/>
  <c r="BL36" i="11"/>
  <c r="AV36" i="11"/>
  <c r="AO40" i="11"/>
  <c r="AO42" i="11"/>
  <c r="AO33" i="11"/>
  <c r="AO36" i="11"/>
  <c r="AO35" i="11"/>
  <c r="AO28" i="11"/>
  <c r="AO27" i="11"/>
  <c r="AO25" i="11"/>
  <c r="AO34" i="11"/>
  <c r="AO24" i="11"/>
  <c r="AO41" i="11"/>
  <c r="AO31" i="11"/>
  <c r="AO21" i="11"/>
  <c r="AO37" i="11"/>
  <c r="AO22" i="11"/>
  <c r="AO38" i="11"/>
  <c r="AO29" i="11"/>
  <c r="AO30" i="11"/>
  <c r="AO43" i="11"/>
  <c r="AO26" i="11"/>
  <c r="AO32" i="11"/>
  <c r="AO39" i="11"/>
  <c r="AO23" i="11"/>
  <c r="AN41" i="11"/>
  <c r="AN24" i="11"/>
  <c r="AN28" i="11"/>
  <c r="AN32" i="11"/>
  <c r="AN36" i="11"/>
  <c r="AN40" i="11"/>
  <c r="AL170" i="11"/>
  <c r="AO170" i="11" s="1"/>
  <c r="AN22" i="11"/>
  <c r="AN25" i="11"/>
  <c r="AN29" i="11"/>
  <c r="AN33" i="11"/>
  <c r="AN37" i="11"/>
  <c r="AN21" i="11"/>
  <c r="AN30" i="11"/>
  <c r="AN38" i="11"/>
  <c r="AN35" i="11"/>
  <c r="AN42" i="11"/>
  <c r="AN23" i="11"/>
  <c r="AN31" i="11"/>
  <c r="AN39" i="11"/>
  <c r="AN26" i="11"/>
  <c r="AN34" i="11"/>
  <c r="AN27" i="11"/>
  <c r="AN43" i="11"/>
  <c r="AQ21" i="11"/>
  <c r="AQ25" i="11"/>
  <c r="AQ29" i="11"/>
  <c r="AQ33" i="11"/>
  <c r="AQ37" i="11"/>
  <c r="AQ22" i="11"/>
  <c r="AQ26" i="11"/>
  <c r="AQ30" i="11"/>
  <c r="AQ34" i="11"/>
  <c r="AQ38" i="11"/>
  <c r="AQ41" i="11"/>
  <c r="AQ23" i="11"/>
  <c r="AQ27" i="11"/>
  <c r="AQ31" i="11"/>
  <c r="AQ35" i="11"/>
  <c r="AQ24" i="11"/>
  <c r="AQ39" i="11"/>
  <c r="AQ42" i="11"/>
  <c r="AQ28" i="11"/>
  <c r="AQ40" i="11"/>
  <c r="AQ32" i="11"/>
  <c r="AQ36" i="11"/>
  <c r="AP44" i="11"/>
  <c r="AQ44" i="11"/>
  <c r="AN44" i="11"/>
  <c r="AO44" i="11"/>
  <c r="AQ195" i="11"/>
  <c r="AR96" i="11" l="1"/>
  <c r="AR103" i="11"/>
  <c r="AR95" i="11"/>
  <c r="AR80" i="11"/>
  <c r="AR42" i="11"/>
  <c r="AR93" i="11"/>
  <c r="AR97" i="11"/>
  <c r="AR28" i="11"/>
  <c r="AL28" i="11" s="1"/>
  <c r="AR89" i="11"/>
  <c r="AR48" i="11"/>
  <c r="AR41" i="11"/>
  <c r="AL41" i="11" s="1"/>
  <c r="AR109" i="11"/>
  <c r="AR99" i="11"/>
  <c r="AR29" i="11"/>
  <c r="AL29" i="11" s="1"/>
  <c r="AR100" i="11"/>
  <c r="AR40" i="11"/>
  <c r="AL40" i="11" s="1"/>
  <c r="AR81" i="11"/>
  <c r="AR46" i="11"/>
  <c r="AR24" i="11"/>
  <c r="AL24" i="11" s="1"/>
  <c r="AR101" i="11"/>
  <c r="AR31" i="11"/>
  <c r="AL31" i="11" s="1"/>
  <c r="AR34" i="11"/>
  <c r="AL34" i="11" s="1"/>
  <c r="AR98" i="11"/>
  <c r="AR21" i="11"/>
  <c r="AL21" i="11" s="1"/>
  <c r="AR25" i="11"/>
  <c r="AL25" i="11" s="1"/>
  <c r="AR23" i="11"/>
  <c r="AL23" i="11" s="1"/>
  <c r="AR84" i="11"/>
  <c r="AR110" i="11"/>
  <c r="AR85" i="11"/>
  <c r="AR112" i="11"/>
  <c r="AR78" i="11"/>
  <c r="AR87" i="11"/>
  <c r="AR90" i="11"/>
  <c r="AR91" i="11"/>
  <c r="AR82" i="11"/>
  <c r="AR26" i="11"/>
  <c r="AL26" i="11" s="1"/>
  <c r="AR108" i="11"/>
  <c r="AR35" i="11"/>
  <c r="AL35" i="11" s="1"/>
  <c r="AR33" i="11"/>
  <c r="AL33" i="11" s="1"/>
  <c r="AR114" i="11"/>
  <c r="AR94" i="11"/>
  <c r="AR49" i="11"/>
  <c r="AR47" i="11"/>
  <c r="AR104" i="11"/>
  <c r="AR88" i="11"/>
  <c r="AR30" i="11"/>
  <c r="AL30" i="11" s="1"/>
  <c r="AR106" i="11"/>
  <c r="AR32" i="11"/>
  <c r="AL32" i="11" s="1"/>
  <c r="AR22" i="11"/>
  <c r="AL22" i="11" s="1"/>
  <c r="AR107" i="11"/>
  <c r="AR38" i="11"/>
  <c r="AL38" i="11" s="1"/>
  <c r="AR79" i="11"/>
  <c r="AR113" i="11"/>
  <c r="AR43" i="11"/>
  <c r="AL43" i="11" s="1"/>
  <c r="AQ222" i="11"/>
  <c r="AQ220" i="11"/>
  <c r="AR44" i="11"/>
  <c r="AL44" i="11" s="1"/>
  <c r="AR105" i="11"/>
  <c r="AR36" i="11"/>
  <c r="AL36" i="11" s="1"/>
  <c r="AR92" i="11"/>
  <c r="AR86" i="11"/>
  <c r="AR102" i="11"/>
  <c r="AR83" i="11"/>
  <c r="AR39" i="11"/>
  <c r="AL39" i="11" s="1"/>
  <c r="AR27" i="11"/>
  <c r="AL27" i="11" s="1"/>
  <c r="AR45" i="11"/>
  <c r="AR111" i="11"/>
  <c r="BV45" i="15"/>
  <c r="BT46" i="15"/>
  <c r="BU45" i="15"/>
  <c r="BX45" i="15"/>
  <c r="BW45" i="15"/>
  <c r="BH43" i="15"/>
  <c r="AX43" i="15"/>
  <c r="BS44" i="15"/>
  <c r="AY45" i="15"/>
  <c r="AZ44" i="15"/>
  <c r="BC44" i="15"/>
  <c r="BB44" i="15"/>
  <c r="BA44" i="15"/>
  <c r="BK44" i="15"/>
  <c r="BI45" i="15"/>
  <c r="BJ44" i="15"/>
  <c r="BM44" i="15"/>
  <c r="BL44" i="15"/>
  <c r="BG36" i="11"/>
  <c r="BA88" i="11"/>
  <c r="AW89" i="11"/>
  <c r="AY88" i="11"/>
  <c r="AX88" i="11"/>
  <c r="AZ88" i="11"/>
  <c r="AV87" i="11"/>
  <c r="BH38" i="11"/>
  <c r="BI37" i="11"/>
  <c r="BJ37" i="11"/>
  <c r="BK37" i="11"/>
  <c r="BL37" i="11"/>
  <c r="AL37" i="11"/>
  <c r="AL42" i="11"/>
  <c r="AO45" i="11"/>
  <c r="AN45" i="11"/>
  <c r="AP45" i="11"/>
  <c r="AQ45" i="11"/>
  <c r="BH44" i="15" l="1"/>
  <c r="BI46" i="15"/>
  <c r="BJ45" i="15"/>
  <c r="BM45" i="15"/>
  <c r="BL45" i="15"/>
  <c r="BK45" i="15"/>
  <c r="BS45" i="15"/>
  <c r="AX44" i="15"/>
  <c r="BT47" i="15"/>
  <c r="BU46" i="15"/>
  <c r="BX46" i="15"/>
  <c r="BV46" i="15"/>
  <c r="BW46" i="15"/>
  <c r="BC45" i="15"/>
  <c r="BB45" i="15"/>
  <c r="BA45" i="15"/>
  <c r="AZ45" i="15"/>
  <c r="AY46" i="15"/>
  <c r="AX89" i="11"/>
  <c r="AZ89" i="11"/>
  <c r="AY89" i="11"/>
  <c r="BA89" i="11"/>
  <c r="AW90" i="11"/>
  <c r="BH39" i="11"/>
  <c r="BL38" i="11"/>
  <c r="BI38" i="11"/>
  <c r="BK38" i="11"/>
  <c r="BJ38" i="11"/>
  <c r="BG37" i="11"/>
  <c r="AV88" i="11"/>
  <c r="AL45" i="11"/>
  <c r="AN46" i="11"/>
  <c r="AP46" i="11"/>
  <c r="AQ46" i="11"/>
  <c r="AO46" i="11"/>
  <c r="AX45" i="15" l="1"/>
  <c r="BG38" i="11"/>
  <c r="BX47" i="15"/>
  <c r="BW47" i="15"/>
  <c r="BV47" i="15"/>
  <c r="BU47" i="15"/>
  <c r="BT48" i="15"/>
  <c r="BH45" i="15"/>
  <c r="BB46" i="15"/>
  <c r="BA46" i="15"/>
  <c r="AY47" i="15"/>
  <c r="BC46" i="15"/>
  <c r="AZ46" i="15"/>
  <c r="BS46" i="15"/>
  <c r="BM46" i="15"/>
  <c r="BL46" i="15"/>
  <c r="BI47" i="15"/>
  <c r="BK46" i="15"/>
  <c r="BJ46" i="15"/>
  <c r="BH40" i="11"/>
  <c r="BL39" i="11"/>
  <c r="BK39" i="11"/>
  <c r="BI39" i="11"/>
  <c r="BJ39" i="11"/>
  <c r="AY90" i="11"/>
  <c r="AZ90" i="11"/>
  <c r="AW91" i="11"/>
  <c r="BA90" i="11"/>
  <c r="AX90" i="11"/>
  <c r="AV89" i="11"/>
  <c r="AQ47" i="11"/>
  <c r="AP47" i="11"/>
  <c r="AN47" i="11"/>
  <c r="AO47" i="11"/>
  <c r="AL46" i="11"/>
  <c r="BS47" i="15" l="1"/>
  <c r="BL47" i="15"/>
  <c r="BK47" i="15"/>
  <c r="BJ47" i="15"/>
  <c r="BI48" i="15"/>
  <c r="BM47" i="15"/>
  <c r="AX46" i="15"/>
  <c r="BH46" i="15"/>
  <c r="BA47" i="15"/>
  <c r="AY48" i="15"/>
  <c r="AZ47" i="15"/>
  <c r="BC47" i="15"/>
  <c r="BB47" i="15"/>
  <c r="BW48" i="15"/>
  <c r="BV48" i="15"/>
  <c r="BT111" i="15"/>
  <c r="BX48" i="15"/>
  <c r="BU48" i="15"/>
  <c r="BG39" i="11"/>
  <c r="AZ91" i="11"/>
  <c r="AW92" i="11"/>
  <c r="BA91" i="11"/>
  <c r="AX91" i="11"/>
  <c r="AY91" i="11"/>
  <c r="AV90" i="11"/>
  <c r="BH41" i="11"/>
  <c r="BK40" i="11"/>
  <c r="BL40" i="11"/>
  <c r="BJ40" i="11"/>
  <c r="BI40" i="11"/>
  <c r="AL47" i="11"/>
  <c r="AQ48" i="11"/>
  <c r="AP48" i="11"/>
  <c r="AN48" i="11"/>
  <c r="AO48" i="11"/>
  <c r="BH47" i="15" l="1"/>
  <c r="BV111" i="15"/>
  <c r="BT112" i="15"/>
  <c r="BU111" i="15"/>
  <c r="BW111" i="15"/>
  <c r="BX111" i="15"/>
  <c r="AX47" i="15"/>
  <c r="BK48" i="15"/>
  <c r="BI111" i="15"/>
  <c r="BJ48" i="15"/>
  <c r="BM48" i="15"/>
  <c r="BL48" i="15"/>
  <c r="BS48" i="15"/>
  <c r="AY111" i="15"/>
  <c r="AZ48" i="15"/>
  <c r="BC48" i="15"/>
  <c r="BB48" i="15"/>
  <c r="BA48" i="15"/>
  <c r="AV91" i="11"/>
  <c r="BG40" i="11"/>
  <c r="BH42" i="11"/>
  <c r="BL41" i="11"/>
  <c r="BK41" i="11"/>
  <c r="BI41" i="11"/>
  <c r="BJ41" i="11"/>
  <c r="BA92" i="11"/>
  <c r="AY92" i="11"/>
  <c r="AX92" i="11"/>
  <c r="AZ92" i="11"/>
  <c r="AW93" i="11"/>
  <c r="AL48" i="11"/>
  <c r="AO49" i="11"/>
  <c r="AP49" i="11"/>
  <c r="AQ49" i="11"/>
  <c r="AN49" i="11"/>
  <c r="AX48" i="15" l="1"/>
  <c r="BT113" i="15"/>
  <c r="BU112" i="15"/>
  <c r="BX112" i="15"/>
  <c r="BW112" i="15"/>
  <c r="BV112" i="15"/>
  <c r="BI112" i="15"/>
  <c r="BJ111" i="15"/>
  <c r="BM111" i="15"/>
  <c r="BL111" i="15"/>
  <c r="BK111" i="15"/>
  <c r="BS111" i="15"/>
  <c r="BC111" i="15"/>
  <c r="BB111" i="15"/>
  <c r="AY112" i="15"/>
  <c r="BA111" i="15"/>
  <c r="AZ111" i="15"/>
  <c r="BH48" i="15"/>
  <c r="AZ93" i="11"/>
  <c r="AY93" i="11"/>
  <c r="AW94" i="11"/>
  <c r="BA93" i="11"/>
  <c r="AX93" i="11"/>
  <c r="BH43" i="11"/>
  <c r="BI42" i="11"/>
  <c r="BL42" i="11"/>
  <c r="BJ42" i="11"/>
  <c r="BK42" i="11"/>
  <c r="AV92" i="11"/>
  <c r="BG41" i="11"/>
  <c r="AL49" i="11"/>
  <c r="AO78" i="11"/>
  <c r="AN78" i="11"/>
  <c r="AP78" i="11"/>
  <c r="AQ78" i="11"/>
  <c r="BH111" i="15" l="1"/>
  <c r="BM112" i="15"/>
  <c r="BL112" i="15"/>
  <c r="BK112" i="15"/>
  <c r="BJ112" i="15"/>
  <c r="BI113" i="15"/>
  <c r="BS112" i="15"/>
  <c r="BX113" i="15"/>
  <c r="BW113" i="15"/>
  <c r="BT114" i="15"/>
  <c r="BV113" i="15"/>
  <c r="BU113" i="15"/>
  <c r="BB112" i="15"/>
  <c r="BA112" i="15"/>
  <c r="AZ112" i="15"/>
  <c r="AY113" i="15"/>
  <c r="BC112" i="15"/>
  <c r="AX111" i="15"/>
  <c r="BG42" i="11"/>
  <c r="AW95" i="11"/>
  <c r="BA94" i="11"/>
  <c r="AZ94" i="11"/>
  <c r="AX94" i="11"/>
  <c r="AY94" i="11"/>
  <c r="BH44" i="11"/>
  <c r="BI43" i="11"/>
  <c r="BL43" i="11"/>
  <c r="BJ43" i="11"/>
  <c r="BK43" i="11"/>
  <c r="AV93" i="11"/>
  <c r="AL78" i="11"/>
  <c r="AN79" i="11"/>
  <c r="AQ79" i="11"/>
  <c r="AO79" i="11"/>
  <c r="AP79" i="11"/>
  <c r="BH112" i="15" l="1"/>
  <c r="BA113" i="15"/>
  <c r="AY114" i="15"/>
  <c r="AZ113" i="15"/>
  <c r="BC113" i="15"/>
  <c r="BB113" i="15"/>
  <c r="AX112" i="15"/>
  <c r="BS113" i="15"/>
  <c r="BW114" i="15"/>
  <c r="BV114" i="15"/>
  <c r="BU114" i="15"/>
  <c r="BT115" i="15"/>
  <c r="BX114" i="15"/>
  <c r="BL113" i="15"/>
  <c r="BK113" i="15"/>
  <c r="BI114" i="15"/>
  <c r="BM113" i="15"/>
  <c r="BJ113" i="15"/>
  <c r="BG43" i="11"/>
  <c r="BH45" i="11"/>
  <c r="BL44" i="11"/>
  <c r="BK44" i="11"/>
  <c r="BI44" i="11"/>
  <c r="BJ44" i="11"/>
  <c r="AZ95" i="11"/>
  <c r="AW96" i="11"/>
  <c r="AX95" i="11"/>
  <c r="BA95" i="11"/>
  <c r="AY95" i="11"/>
  <c r="AV94" i="11"/>
  <c r="AL79" i="11"/>
  <c r="AQ80" i="11"/>
  <c r="AP80" i="11"/>
  <c r="AN80" i="11"/>
  <c r="AO80" i="11"/>
  <c r="BS114" i="15" l="1"/>
  <c r="AY115" i="15"/>
  <c r="AZ114" i="15"/>
  <c r="BC114" i="15"/>
  <c r="BB114" i="15"/>
  <c r="BA114" i="15"/>
  <c r="BK114" i="15"/>
  <c r="BI115" i="15"/>
  <c r="BJ114" i="15"/>
  <c r="BM114" i="15"/>
  <c r="BL114" i="15"/>
  <c r="BT116" i="15"/>
  <c r="BV115" i="15"/>
  <c r="BU115" i="15"/>
  <c r="BX115" i="15"/>
  <c r="BW115" i="15"/>
  <c r="AX113" i="15"/>
  <c r="BH113" i="15"/>
  <c r="AV95" i="11"/>
  <c r="BG44" i="11"/>
  <c r="BA96" i="11"/>
  <c r="AY96" i="11"/>
  <c r="AX96" i="11"/>
  <c r="AZ96" i="11"/>
  <c r="AW97" i="11"/>
  <c r="BH46" i="11"/>
  <c r="BK45" i="11"/>
  <c r="BI45" i="11"/>
  <c r="BL45" i="11"/>
  <c r="BJ45" i="11"/>
  <c r="AL80" i="11"/>
  <c r="AP81" i="11"/>
  <c r="AN81" i="11"/>
  <c r="AQ81" i="11"/>
  <c r="AO81" i="11"/>
  <c r="BH114" i="15" l="1"/>
  <c r="BT117" i="15"/>
  <c r="BU116" i="15"/>
  <c r="BX116" i="15"/>
  <c r="BW116" i="15"/>
  <c r="BV116" i="15"/>
  <c r="AX114" i="15"/>
  <c r="BI116" i="15"/>
  <c r="BJ115" i="15"/>
  <c r="BM115" i="15"/>
  <c r="BL115" i="15"/>
  <c r="BK115" i="15"/>
  <c r="BS115" i="15"/>
  <c r="BC115" i="15"/>
  <c r="BB115" i="15"/>
  <c r="BA115" i="15"/>
  <c r="AZ115" i="15"/>
  <c r="AY116" i="15"/>
  <c r="AV96" i="11"/>
  <c r="BG45" i="11"/>
  <c r="BH47" i="11"/>
  <c r="BK46" i="11"/>
  <c r="BI46" i="11"/>
  <c r="BJ46" i="11"/>
  <c r="BL46" i="11"/>
  <c r="AZ97" i="11"/>
  <c r="AY97" i="11"/>
  <c r="AW98" i="11"/>
  <c r="BA97" i="11"/>
  <c r="AX97" i="11"/>
  <c r="AL81" i="11"/>
  <c r="AO82" i="11"/>
  <c r="AP82" i="11"/>
  <c r="AQ82" i="11"/>
  <c r="AN82" i="11"/>
  <c r="AX115" i="15" l="1"/>
  <c r="BH115" i="15"/>
  <c r="BM116" i="15"/>
  <c r="BK116" i="15"/>
  <c r="BJ116" i="15"/>
  <c r="BI117" i="15"/>
  <c r="BL116" i="15"/>
  <c r="BS116" i="15"/>
  <c r="BB116" i="15"/>
  <c r="BC116" i="15"/>
  <c r="BA116" i="15"/>
  <c r="AZ116" i="15"/>
  <c r="AY117" i="15"/>
  <c r="BX117" i="15"/>
  <c r="BU117" i="15"/>
  <c r="BT118" i="15"/>
  <c r="BW117" i="15"/>
  <c r="BV117" i="15"/>
  <c r="BG46" i="11"/>
  <c r="AX98" i="11"/>
  <c r="AY98" i="11"/>
  <c r="AZ98" i="11"/>
  <c r="AW99" i="11"/>
  <c r="BA98" i="11"/>
  <c r="AV97" i="11"/>
  <c r="BH48" i="11"/>
  <c r="BJ47" i="11"/>
  <c r="BL47" i="11"/>
  <c r="BK47" i="11"/>
  <c r="BI47" i="11"/>
  <c r="AN83" i="11"/>
  <c r="AO83" i="11"/>
  <c r="AP83" i="11"/>
  <c r="AQ83" i="11"/>
  <c r="AL82" i="11"/>
  <c r="BA117" i="15" l="1"/>
  <c r="BC117" i="15"/>
  <c r="BB117" i="15"/>
  <c r="AZ117" i="15"/>
  <c r="AY118" i="15"/>
  <c r="BW118" i="15"/>
  <c r="BU118" i="15"/>
  <c r="BT119" i="15"/>
  <c r="BX118" i="15"/>
  <c r="BV118" i="15"/>
  <c r="AX116" i="15"/>
  <c r="BS117" i="15"/>
  <c r="BL117" i="15"/>
  <c r="BK117" i="15"/>
  <c r="BJ117" i="15"/>
  <c r="BI118" i="15"/>
  <c r="BM117" i="15"/>
  <c r="BH116" i="15"/>
  <c r="AX99" i="11"/>
  <c r="BA99" i="11"/>
  <c r="AY99" i="11"/>
  <c r="AW100" i="11"/>
  <c r="AZ99" i="11"/>
  <c r="BH49" i="11"/>
  <c r="BI48" i="11"/>
  <c r="BK48" i="11"/>
  <c r="BJ48" i="11"/>
  <c r="BL48" i="11"/>
  <c r="BG47" i="11"/>
  <c r="AV98" i="11"/>
  <c r="AL83" i="11"/>
  <c r="AP84" i="11"/>
  <c r="AQ84" i="11"/>
  <c r="AN84" i="11"/>
  <c r="AO84" i="11"/>
  <c r="AX117" i="15" l="1"/>
  <c r="BH117" i="15"/>
  <c r="BS118" i="15"/>
  <c r="BK118" i="15"/>
  <c r="BL118" i="15"/>
  <c r="BJ118" i="15"/>
  <c r="BI119" i="15"/>
  <c r="BM118" i="15"/>
  <c r="BV119" i="15"/>
  <c r="BU119" i="15"/>
  <c r="BT120" i="15"/>
  <c r="BX119" i="15"/>
  <c r="BW119" i="15"/>
  <c r="AY119" i="15"/>
  <c r="AZ118" i="15"/>
  <c r="BC118" i="15"/>
  <c r="BB118" i="15"/>
  <c r="BA118" i="15"/>
  <c r="BG48" i="11"/>
  <c r="BA100" i="11"/>
  <c r="AY100" i="11"/>
  <c r="AX100" i="11"/>
  <c r="AZ100" i="11"/>
  <c r="AW101" i="11"/>
  <c r="BH78" i="11"/>
  <c r="BK49" i="11"/>
  <c r="BL49" i="11"/>
  <c r="BJ49" i="11"/>
  <c r="BI49" i="11"/>
  <c r="AV99" i="11"/>
  <c r="AO85" i="11"/>
  <c r="AP85" i="11"/>
  <c r="AQ85" i="11"/>
  <c r="AN85" i="11"/>
  <c r="AL84" i="11"/>
  <c r="BS119" i="15" l="1"/>
  <c r="BH118" i="15"/>
  <c r="AX118" i="15"/>
  <c r="BT121" i="15"/>
  <c r="BU120" i="15"/>
  <c r="BV120" i="15"/>
  <c r="BX120" i="15"/>
  <c r="BW120" i="15"/>
  <c r="BI120" i="15"/>
  <c r="BJ119" i="15"/>
  <c r="BL119" i="15"/>
  <c r="BK119" i="15"/>
  <c r="BM119" i="15"/>
  <c r="BC119" i="15"/>
  <c r="AY120" i="15"/>
  <c r="BB119" i="15"/>
  <c r="BA119" i="15"/>
  <c r="AZ119" i="15"/>
  <c r="AV100" i="11"/>
  <c r="BH79" i="11"/>
  <c r="BJ78" i="11"/>
  <c r="BK78" i="11"/>
  <c r="BL78" i="11"/>
  <c r="BI78" i="11"/>
  <c r="BG49" i="11"/>
  <c r="AW102" i="11"/>
  <c r="AY101" i="11"/>
  <c r="BA101" i="11"/>
  <c r="AX101" i="11"/>
  <c r="AZ101" i="11"/>
  <c r="AL85" i="11"/>
  <c r="AN86" i="11"/>
  <c r="AO86" i="11"/>
  <c r="AP86" i="11"/>
  <c r="AQ86" i="11"/>
  <c r="BB120" i="15" l="1"/>
  <c r="AY121" i="15"/>
  <c r="BC120" i="15"/>
  <c r="BA120" i="15"/>
  <c r="AZ120" i="15"/>
  <c r="BH119" i="15"/>
  <c r="BX121" i="15"/>
  <c r="BV121" i="15"/>
  <c r="BU121" i="15"/>
  <c r="BW121" i="15"/>
  <c r="BT122" i="15"/>
  <c r="AX119" i="15"/>
  <c r="BM120" i="15"/>
  <c r="BL120" i="15"/>
  <c r="BK120" i="15"/>
  <c r="BJ120" i="15"/>
  <c r="BI121" i="15"/>
  <c r="BS120" i="15"/>
  <c r="AW103" i="11"/>
  <c r="AZ102" i="11"/>
  <c r="AX102" i="11"/>
  <c r="BA102" i="11"/>
  <c r="AY102" i="11"/>
  <c r="AV101" i="11"/>
  <c r="BG78" i="11"/>
  <c r="BH80" i="11"/>
  <c r="BJ79" i="11"/>
  <c r="BK79" i="11"/>
  <c r="BI79" i="11"/>
  <c r="BL79" i="11"/>
  <c r="AL86" i="11"/>
  <c r="AQ87" i="11"/>
  <c r="AO87" i="11"/>
  <c r="AP87" i="11"/>
  <c r="AN87" i="11"/>
  <c r="BH120" i="15" l="1"/>
  <c r="BW122" i="15"/>
  <c r="BV122" i="15"/>
  <c r="BU122" i="15"/>
  <c r="BX122" i="15"/>
  <c r="BT123" i="15"/>
  <c r="BA121" i="15"/>
  <c r="AY122" i="15"/>
  <c r="BC121" i="15"/>
  <c r="BB121" i="15"/>
  <c r="AZ121" i="15"/>
  <c r="BL121" i="15"/>
  <c r="BM121" i="15"/>
  <c r="BK121" i="15"/>
  <c r="BJ121" i="15"/>
  <c r="BI122" i="15"/>
  <c r="BS121" i="15"/>
  <c r="AX120" i="15"/>
  <c r="BG79" i="11"/>
  <c r="AV102" i="11"/>
  <c r="BH81" i="11"/>
  <c r="BK80" i="11"/>
  <c r="BI80" i="11"/>
  <c r="BJ80" i="11"/>
  <c r="BL80" i="11"/>
  <c r="AX103" i="11"/>
  <c r="BA103" i="11"/>
  <c r="AY103" i="11"/>
  <c r="AZ103" i="11"/>
  <c r="AW104" i="11"/>
  <c r="AL87" i="11"/>
  <c r="AQ88" i="11"/>
  <c r="AN88" i="11"/>
  <c r="AO88" i="11"/>
  <c r="AP88" i="11"/>
  <c r="BK122" i="15" l="1"/>
  <c r="BM122" i="15"/>
  <c r="BL122" i="15"/>
  <c r="BJ122" i="15"/>
  <c r="BI123" i="15"/>
  <c r="AY123" i="15"/>
  <c r="AZ122" i="15"/>
  <c r="BC122" i="15"/>
  <c r="BB122" i="15"/>
  <c r="BA122" i="15"/>
  <c r="BH121" i="15"/>
  <c r="AX121" i="15"/>
  <c r="BS122" i="15"/>
  <c r="BV123" i="15"/>
  <c r="BT124" i="15"/>
  <c r="BW123" i="15"/>
  <c r="BU123" i="15"/>
  <c r="BX123" i="15"/>
  <c r="BG80" i="11"/>
  <c r="AV103" i="11"/>
  <c r="BA104" i="11"/>
  <c r="AX104" i="11"/>
  <c r="AZ104" i="11"/>
  <c r="AY104" i="11"/>
  <c r="AW105" i="11"/>
  <c r="BH82" i="11"/>
  <c r="BI81" i="11"/>
  <c r="BJ81" i="11"/>
  <c r="BK81" i="11"/>
  <c r="BL81" i="11"/>
  <c r="AL88" i="11"/>
  <c r="AP89" i="11"/>
  <c r="AQ89" i="11"/>
  <c r="AN89" i="11"/>
  <c r="AO89" i="11"/>
  <c r="BH122" i="15" l="1"/>
  <c r="AX122" i="15"/>
  <c r="BC123" i="15"/>
  <c r="AZ123" i="15"/>
  <c r="AY124" i="15"/>
  <c r="BB123" i="15"/>
  <c r="BA123" i="15"/>
  <c r="BT125" i="15"/>
  <c r="BU124" i="15"/>
  <c r="BX124" i="15"/>
  <c r="BW124" i="15"/>
  <c r="BV124" i="15"/>
  <c r="BS123" i="15"/>
  <c r="BI124" i="15"/>
  <c r="BJ123" i="15"/>
  <c r="BM123" i="15"/>
  <c r="BL123" i="15"/>
  <c r="BK123" i="15"/>
  <c r="AV104" i="11"/>
  <c r="BG81" i="11"/>
  <c r="BA105" i="11"/>
  <c r="AX105" i="11"/>
  <c r="AZ105" i="11"/>
  <c r="AY105" i="11"/>
  <c r="AW106" i="11"/>
  <c r="BH83" i="11"/>
  <c r="BK82" i="11"/>
  <c r="BL82" i="11"/>
  <c r="BJ82" i="11"/>
  <c r="BI82" i="11"/>
  <c r="AO90" i="11"/>
  <c r="AP90" i="11"/>
  <c r="AQ90" i="11"/>
  <c r="AN90" i="11"/>
  <c r="AL89" i="11"/>
  <c r="AX123" i="15" l="1"/>
  <c r="BS124" i="15"/>
  <c r="BB124" i="15"/>
  <c r="BA124" i="15"/>
  <c r="AZ124" i="15"/>
  <c r="AY125" i="15"/>
  <c r="BC124" i="15"/>
  <c r="BH123" i="15"/>
  <c r="BX125" i="15"/>
  <c r="BW125" i="15"/>
  <c r="BT126" i="15"/>
  <c r="BV125" i="15"/>
  <c r="BU125" i="15"/>
  <c r="BM124" i="15"/>
  <c r="BL124" i="15"/>
  <c r="BK124" i="15"/>
  <c r="BJ124" i="15"/>
  <c r="BI125" i="15"/>
  <c r="AV105" i="11"/>
  <c r="BG82" i="11"/>
  <c r="AX106" i="11"/>
  <c r="AY106" i="11"/>
  <c r="BA106" i="11"/>
  <c r="AW107" i="11"/>
  <c r="AZ106" i="11"/>
  <c r="BH84" i="11"/>
  <c r="BI83" i="11"/>
  <c r="BJ83" i="11"/>
  <c r="BK83" i="11"/>
  <c r="BL83" i="11"/>
  <c r="AL90" i="11"/>
  <c r="AQ91" i="11"/>
  <c r="AN91" i="11"/>
  <c r="AP91" i="11"/>
  <c r="AO91" i="11"/>
  <c r="AX124" i="15" l="1"/>
  <c r="BL125" i="15"/>
  <c r="BK125" i="15"/>
  <c r="BI126" i="15"/>
  <c r="BM125" i="15"/>
  <c r="BJ125" i="15"/>
  <c r="BA125" i="15"/>
  <c r="AY126" i="15"/>
  <c r="AZ125" i="15"/>
  <c r="BC125" i="15"/>
  <c r="BB125" i="15"/>
  <c r="BH124" i="15"/>
  <c r="BS125" i="15"/>
  <c r="BW126" i="15"/>
  <c r="BV126" i="15"/>
  <c r="BU126" i="15"/>
  <c r="BT127" i="15"/>
  <c r="BX126" i="15"/>
  <c r="BG83" i="11"/>
  <c r="BH85" i="11"/>
  <c r="BI84" i="11"/>
  <c r="BJ84" i="11"/>
  <c r="BK84" i="11"/>
  <c r="BL84" i="11"/>
  <c r="AV106" i="11"/>
  <c r="AW108" i="11"/>
  <c r="BA107" i="11"/>
  <c r="AY107" i="11"/>
  <c r="AX107" i="11"/>
  <c r="AZ107" i="11"/>
  <c r="AL91" i="11"/>
  <c r="AQ92" i="11"/>
  <c r="AN92" i="11"/>
  <c r="AO92" i="11"/>
  <c r="AP92" i="11"/>
  <c r="BS126" i="15" l="1"/>
  <c r="AX125" i="15"/>
  <c r="BV127" i="15"/>
  <c r="BT128" i="15"/>
  <c r="BU127" i="15"/>
  <c r="BX127" i="15"/>
  <c r="BW127" i="15"/>
  <c r="AY127" i="15"/>
  <c r="AZ126" i="15"/>
  <c r="BC126" i="15"/>
  <c r="BB126" i="15"/>
  <c r="BA126" i="15"/>
  <c r="BK126" i="15"/>
  <c r="BI127" i="15"/>
  <c r="BJ126" i="15"/>
  <c r="BL126" i="15"/>
  <c r="BM126" i="15"/>
  <c r="BH125" i="15"/>
  <c r="AV107" i="11"/>
  <c r="BA108" i="11"/>
  <c r="AX108" i="11"/>
  <c r="AW109" i="11"/>
  <c r="AY108" i="11"/>
  <c r="AZ108" i="11"/>
  <c r="BG84" i="11"/>
  <c r="BH86" i="11"/>
  <c r="BL85" i="11"/>
  <c r="BI85" i="11"/>
  <c r="BJ85" i="11"/>
  <c r="BK85" i="11"/>
  <c r="AL92" i="11"/>
  <c r="AO93" i="11"/>
  <c r="AP93" i="11"/>
  <c r="AQ93" i="11"/>
  <c r="AN93" i="11"/>
  <c r="BI128" i="15" l="1"/>
  <c r="BJ127" i="15"/>
  <c r="BM127" i="15"/>
  <c r="BL127" i="15"/>
  <c r="BK127" i="15"/>
  <c r="AX126" i="15"/>
  <c r="BT129" i="15"/>
  <c r="BU128" i="15"/>
  <c r="BX128" i="15"/>
  <c r="BW128" i="15"/>
  <c r="BV128" i="15"/>
  <c r="BS127" i="15"/>
  <c r="BC127" i="15"/>
  <c r="BB127" i="15"/>
  <c r="BA127" i="15"/>
  <c r="AZ127" i="15"/>
  <c r="AY128" i="15"/>
  <c r="BH126" i="15"/>
  <c r="BH87" i="11"/>
  <c r="BJ86" i="11"/>
  <c r="BK86" i="11"/>
  <c r="BL86" i="11"/>
  <c r="BI86" i="11"/>
  <c r="BA109" i="11"/>
  <c r="AX109" i="11"/>
  <c r="AZ109" i="11"/>
  <c r="AW110" i="11"/>
  <c r="AY109" i="11"/>
  <c r="AV108" i="11"/>
  <c r="BG85" i="11"/>
  <c r="AL93" i="11"/>
  <c r="AO94" i="11"/>
  <c r="AP94" i="11"/>
  <c r="AQ94" i="11"/>
  <c r="AN94" i="11"/>
  <c r="AX127" i="15" l="1"/>
  <c r="BS128" i="15"/>
  <c r="BX129" i="15"/>
  <c r="BW129" i="15"/>
  <c r="BV129" i="15"/>
  <c r="BU129" i="15"/>
  <c r="BT130" i="15"/>
  <c r="BH127" i="15"/>
  <c r="BB128" i="15"/>
  <c r="BA128" i="15"/>
  <c r="AY129" i="15"/>
  <c r="BC128" i="15"/>
  <c r="AZ128" i="15"/>
  <c r="BM128" i="15"/>
  <c r="BL128" i="15"/>
  <c r="BI129" i="15"/>
  <c r="BK128" i="15"/>
  <c r="BJ128" i="15"/>
  <c r="AV109" i="11"/>
  <c r="AY110" i="11"/>
  <c r="AW111" i="11"/>
  <c r="BA110" i="11"/>
  <c r="AX110" i="11"/>
  <c r="AZ110" i="11"/>
  <c r="BG86" i="11"/>
  <c r="BH88" i="11"/>
  <c r="BL87" i="11"/>
  <c r="BK87" i="11"/>
  <c r="BJ87" i="11"/>
  <c r="BI87" i="11"/>
  <c r="AL94" i="11"/>
  <c r="AQ95" i="11"/>
  <c r="AO95" i="11"/>
  <c r="AN95" i="11"/>
  <c r="AP95" i="11"/>
  <c r="BS129" i="15" l="1"/>
  <c r="BH128" i="15"/>
  <c r="AX128" i="15"/>
  <c r="BL129" i="15"/>
  <c r="BK129" i="15"/>
  <c r="BJ129" i="15"/>
  <c r="BI130" i="15"/>
  <c r="BM129" i="15"/>
  <c r="BA129" i="15"/>
  <c r="AY130" i="15"/>
  <c r="AZ129" i="15"/>
  <c r="BC129" i="15"/>
  <c r="BB129" i="15"/>
  <c r="BW130" i="15"/>
  <c r="BV130" i="15"/>
  <c r="BT131" i="15"/>
  <c r="BX130" i="15"/>
  <c r="BU130" i="15"/>
  <c r="AV110" i="11"/>
  <c r="BH89" i="11"/>
  <c r="BL88" i="11"/>
  <c r="BJ88" i="11"/>
  <c r="BK88" i="11"/>
  <c r="BI88" i="11"/>
  <c r="AW112" i="11"/>
  <c r="AX111" i="11"/>
  <c r="BA111" i="11"/>
  <c r="AY111" i="11"/>
  <c r="AZ111" i="11"/>
  <c r="BG87" i="11"/>
  <c r="AQ96" i="11"/>
  <c r="AN96" i="11"/>
  <c r="AO96" i="11"/>
  <c r="AP96" i="11"/>
  <c r="AL95" i="11"/>
  <c r="BS130" i="15" l="1"/>
  <c r="BH129" i="15"/>
  <c r="AY131" i="15"/>
  <c r="AZ130" i="15"/>
  <c r="BC130" i="15"/>
  <c r="BB130" i="15"/>
  <c r="BA130" i="15"/>
  <c r="BV131" i="15"/>
  <c r="BT132" i="15"/>
  <c r="BU131" i="15"/>
  <c r="BX131" i="15"/>
  <c r="BW131" i="15"/>
  <c r="AX129" i="15"/>
  <c r="BK130" i="15"/>
  <c r="BI131" i="15"/>
  <c r="BJ130" i="15"/>
  <c r="BM130" i="15"/>
  <c r="BL130" i="15"/>
  <c r="AV111" i="11"/>
  <c r="AY112" i="11"/>
  <c r="AX112" i="11"/>
  <c r="AZ112" i="11"/>
  <c r="AW113" i="11"/>
  <c r="BA112" i="11"/>
  <c r="BG88" i="11"/>
  <c r="BH90" i="11"/>
  <c r="BK89" i="11"/>
  <c r="BI89" i="11"/>
  <c r="BJ89" i="11"/>
  <c r="BL89" i="11"/>
  <c r="AL96" i="11"/>
  <c r="AP97" i="11"/>
  <c r="AQ97" i="11"/>
  <c r="AN97" i="11"/>
  <c r="AO97" i="11"/>
  <c r="BS131" i="15" l="1"/>
  <c r="BT133" i="15"/>
  <c r="BU132" i="15"/>
  <c r="BX132" i="15"/>
  <c r="BW132" i="15"/>
  <c r="BV132" i="15"/>
  <c r="BH130" i="15"/>
  <c r="AX130" i="15"/>
  <c r="BI132" i="15"/>
  <c r="BJ131" i="15"/>
  <c r="BM131" i="15"/>
  <c r="BL131" i="15"/>
  <c r="BK131" i="15"/>
  <c r="BC131" i="15"/>
  <c r="BB131" i="15"/>
  <c r="AY132" i="15"/>
  <c r="BA131" i="15"/>
  <c r="AZ131" i="15"/>
  <c r="AZ113" i="11"/>
  <c r="AY113" i="11"/>
  <c r="AW114" i="11"/>
  <c r="BA113" i="11"/>
  <c r="AX113" i="11"/>
  <c r="BH91" i="11"/>
  <c r="BI90" i="11"/>
  <c r="BL90" i="11"/>
  <c r="BK90" i="11"/>
  <c r="BJ90" i="11"/>
  <c r="AV112" i="11"/>
  <c r="BG89" i="11"/>
  <c r="AO98" i="11"/>
  <c r="AP98" i="11"/>
  <c r="AN98" i="11"/>
  <c r="AQ98" i="11"/>
  <c r="AL97" i="11"/>
  <c r="AY133" i="15" l="1"/>
  <c r="BB132" i="15"/>
  <c r="BA132" i="15"/>
  <c r="AZ132" i="15"/>
  <c r="BC132" i="15"/>
  <c r="BS132" i="15"/>
  <c r="BI133" i="15"/>
  <c r="BM132" i="15"/>
  <c r="BL132" i="15"/>
  <c r="BK132" i="15"/>
  <c r="BJ132" i="15"/>
  <c r="AX131" i="15"/>
  <c r="BH131" i="15"/>
  <c r="BX133" i="15"/>
  <c r="BV133" i="15"/>
  <c r="BU133" i="15"/>
  <c r="BT134" i="15"/>
  <c r="BW133" i="15"/>
  <c r="BG90" i="11"/>
  <c r="AX114" i="11"/>
  <c r="AY114" i="11"/>
  <c r="AZ114" i="11"/>
  <c r="BA114" i="11"/>
  <c r="BH92" i="11"/>
  <c r="BJ91" i="11"/>
  <c r="BL91" i="11"/>
  <c r="BK91" i="11"/>
  <c r="BI91" i="11"/>
  <c r="AV113" i="11"/>
  <c r="AL98" i="11"/>
  <c r="AN99" i="11"/>
  <c r="AP99" i="11"/>
  <c r="AO99" i="11"/>
  <c r="AQ99" i="11"/>
  <c r="BS133" i="15" l="1"/>
  <c r="BW134" i="15"/>
  <c r="BT135" i="15"/>
  <c r="BU134" i="15"/>
  <c r="BX134" i="15"/>
  <c r="BV134" i="15"/>
  <c r="AX132" i="15"/>
  <c r="BH132" i="15"/>
  <c r="BL133" i="15"/>
  <c r="BI134" i="15"/>
  <c r="BJ133" i="15"/>
  <c r="BM133" i="15"/>
  <c r="BK133" i="15"/>
  <c r="BA133" i="15"/>
  <c r="BC133" i="15"/>
  <c r="AY134" i="15"/>
  <c r="BB133" i="15"/>
  <c r="AZ133" i="15"/>
  <c r="BG91" i="11"/>
  <c r="BH93" i="11"/>
  <c r="BI92" i="11"/>
  <c r="BJ92" i="11"/>
  <c r="BL92" i="11"/>
  <c r="BK92" i="11"/>
  <c r="AV114" i="11"/>
  <c r="BC18" i="11" s="1"/>
  <c r="AL99" i="11"/>
  <c r="AQ100" i="11"/>
  <c r="AN100" i="11"/>
  <c r="AO100" i="11"/>
  <c r="AP100" i="11"/>
  <c r="BC17" i="11" l="1"/>
  <c r="AY135" i="15"/>
  <c r="AZ134" i="15"/>
  <c r="BB134" i="15"/>
  <c r="BA134" i="15"/>
  <c r="BC134" i="15"/>
  <c r="BS134" i="15"/>
  <c r="BV135" i="15"/>
  <c r="BX135" i="15"/>
  <c r="BT136" i="15"/>
  <c r="BW135" i="15"/>
  <c r="BU135" i="15"/>
  <c r="BH133" i="15"/>
  <c r="AX133" i="15"/>
  <c r="BK134" i="15"/>
  <c r="BM134" i="15"/>
  <c r="BL134" i="15"/>
  <c r="BJ134" i="15"/>
  <c r="BI135" i="15"/>
  <c r="BG92" i="11"/>
  <c r="BH94" i="11"/>
  <c r="BL93" i="11"/>
  <c r="BJ93" i="11"/>
  <c r="BI93" i="11"/>
  <c r="BK93" i="11"/>
  <c r="AL100" i="11"/>
  <c r="AQ101" i="11"/>
  <c r="AN101" i="11"/>
  <c r="AO101" i="11"/>
  <c r="AP101" i="11"/>
  <c r="BI136" i="15" l="1"/>
  <c r="BJ135" i="15"/>
  <c r="BL135" i="15"/>
  <c r="BM135" i="15"/>
  <c r="BK135" i="15"/>
  <c r="BH134" i="15"/>
  <c r="AX134" i="15"/>
  <c r="BS135" i="15"/>
  <c r="BT137" i="15"/>
  <c r="BU136" i="15"/>
  <c r="BW136" i="15"/>
  <c r="BV136" i="15"/>
  <c r="BX136" i="15"/>
  <c r="BC135" i="15"/>
  <c r="BA135" i="15"/>
  <c r="AY136" i="15"/>
  <c r="BB135" i="15"/>
  <c r="AZ135" i="15"/>
  <c r="BH95" i="11"/>
  <c r="BJ94" i="11"/>
  <c r="BI94" i="11"/>
  <c r="BK94" i="11"/>
  <c r="BL94" i="11"/>
  <c r="BG93" i="11"/>
  <c r="AL101" i="11"/>
  <c r="AN102" i="11"/>
  <c r="AO102" i="11"/>
  <c r="AP102" i="11"/>
  <c r="AQ102" i="11"/>
  <c r="BB136" i="15" l="1"/>
  <c r="AY137" i="15"/>
  <c r="AZ136" i="15"/>
  <c r="BC136" i="15"/>
  <c r="BA136" i="15"/>
  <c r="BS136" i="15"/>
  <c r="BH135" i="15"/>
  <c r="AX135" i="15"/>
  <c r="BX137" i="15"/>
  <c r="BV137" i="15"/>
  <c r="BT138" i="15"/>
  <c r="BW137" i="15"/>
  <c r="BU137" i="15"/>
  <c r="BM136" i="15"/>
  <c r="BK136" i="15"/>
  <c r="BJ136" i="15"/>
  <c r="BI137" i="15"/>
  <c r="BL136" i="15"/>
  <c r="BG94" i="11"/>
  <c r="BH96" i="11"/>
  <c r="BL95" i="11"/>
  <c r="BK95" i="11"/>
  <c r="BI95" i="11"/>
  <c r="BJ95" i="11"/>
  <c r="AL102" i="11"/>
  <c r="AO103" i="11"/>
  <c r="AP103" i="11"/>
  <c r="AQ103" i="11"/>
  <c r="AN103" i="11"/>
  <c r="BH136" i="15" l="1"/>
  <c r="BW138" i="15"/>
  <c r="BT139" i="15"/>
  <c r="BU138" i="15"/>
  <c r="BX138" i="15"/>
  <c r="BV138" i="15"/>
  <c r="AX136" i="15"/>
  <c r="BA137" i="15"/>
  <c r="BC137" i="15"/>
  <c r="BB137" i="15"/>
  <c r="AZ137" i="15"/>
  <c r="AY138" i="15"/>
  <c r="BL137" i="15"/>
  <c r="BI138" i="15"/>
  <c r="BJ137" i="15"/>
  <c r="BM137" i="15"/>
  <c r="BK137" i="15"/>
  <c r="BS137" i="15"/>
  <c r="BH97" i="11"/>
  <c r="BK96" i="11"/>
  <c r="BL96" i="11"/>
  <c r="BJ96" i="11"/>
  <c r="BI96" i="11"/>
  <c r="BG95" i="11"/>
  <c r="AL103" i="11"/>
  <c r="AQ104" i="11"/>
  <c r="AO104" i="11"/>
  <c r="AN104" i="11"/>
  <c r="AP104" i="11"/>
  <c r="BH137" i="15" l="1"/>
  <c r="BV139" i="15"/>
  <c r="BX139" i="15"/>
  <c r="BW139" i="15"/>
  <c r="BU139" i="15"/>
  <c r="BT140" i="15"/>
  <c r="AY139" i="15"/>
  <c r="AZ138" i="15"/>
  <c r="BB138" i="15"/>
  <c r="BC138" i="15"/>
  <c r="BA138" i="15"/>
  <c r="BS138" i="15"/>
  <c r="AX137" i="15"/>
  <c r="BK138" i="15"/>
  <c r="BM138" i="15"/>
  <c r="BI139" i="15"/>
  <c r="BJ138" i="15"/>
  <c r="BL138" i="15"/>
  <c r="BG96" i="11"/>
  <c r="BH98" i="11"/>
  <c r="BL97" i="11"/>
  <c r="BJ97" i="11"/>
  <c r="BI97" i="11"/>
  <c r="BK97" i="11"/>
  <c r="AL104" i="11"/>
  <c r="AO105" i="11"/>
  <c r="AP105" i="11"/>
  <c r="AQ105" i="11"/>
  <c r="AN105" i="11"/>
  <c r="AX138" i="15" l="1"/>
  <c r="BC139" i="15"/>
  <c r="BA139" i="15"/>
  <c r="AZ139" i="15"/>
  <c r="BB139" i="15"/>
  <c r="AY140" i="15"/>
  <c r="BT141" i="15"/>
  <c r="BU140" i="15"/>
  <c r="BW140" i="15"/>
  <c r="BX140" i="15"/>
  <c r="BV140" i="15"/>
  <c r="BI140" i="15"/>
  <c r="BJ139" i="15"/>
  <c r="BL139" i="15"/>
  <c r="BK139" i="15"/>
  <c r="BM139" i="15"/>
  <c r="BH138" i="15"/>
  <c r="BS139" i="15"/>
  <c r="BH99" i="11"/>
  <c r="BL98" i="11"/>
  <c r="BI98" i="11"/>
  <c r="BJ98" i="11"/>
  <c r="BK98" i="11"/>
  <c r="BG97" i="11"/>
  <c r="AL105" i="11"/>
  <c r="AO106" i="11"/>
  <c r="AP106" i="11"/>
  <c r="AQ106" i="11"/>
  <c r="AN106" i="11"/>
  <c r="BH139" i="15" l="1"/>
  <c r="BS140" i="15"/>
  <c r="AX139" i="15"/>
  <c r="BX141" i="15"/>
  <c r="BV141" i="15"/>
  <c r="BU141" i="15"/>
  <c r="BT142" i="15"/>
  <c r="BW141" i="15"/>
  <c r="BM140" i="15"/>
  <c r="BK140" i="15"/>
  <c r="BI141" i="15"/>
  <c r="BL140" i="15"/>
  <c r="BJ140" i="15"/>
  <c r="BB140" i="15"/>
  <c r="AY141" i="15"/>
  <c r="AZ140" i="15"/>
  <c r="BC140" i="15"/>
  <c r="BA140" i="15"/>
  <c r="BG98" i="11"/>
  <c r="BH100" i="11"/>
  <c r="BJ99" i="11"/>
  <c r="BK99" i="11"/>
  <c r="BI99" i="11"/>
  <c r="BL99" i="11"/>
  <c r="AL106" i="11"/>
  <c r="AO107" i="11"/>
  <c r="AP107" i="11"/>
  <c r="AQ107" i="11"/>
  <c r="AN107" i="11"/>
  <c r="BH140" i="15" l="1"/>
  <c r="AX140" i="15"/>
  <c r="BA141" i="15"/>
  <c r="BC141" i="15"/>
  <c r="AY142" i="15"/>
  <c r="BB141" i="15"/>
  <c r="AZ141" i="15"/>
  <c r="BL141" i="15"/>
  <c r="BI142" i="15"/>
  <c r="BJ141" i="15"/>
  <c r="BM141" i="15"/>
  <c r="BK141" i="15"/>
  <c r="BW142" i="15"/>
  <c r="BT143" i="15"/>
  <c r="BU142" i="15"/>
  <c r="BX142" i="15"/>
  <c r="BV142" i="15"/>
  <c r="BS141" i="15"/>
  <c r="BH101" i="11"/>
  <c r="BK100" i="11"/>
  <c r="BL100" i="11"/>
  <c r="BJ100" i="11"/>
  <c r="BI100" i="11"/>
  <c r="BG99" i="11"/>
  <c r="AL107" i="11"/>
  <c r="AP108" i="11"/>
  <c r="AO108" i="11"/>
  <c r="AQ108" i="11"/>
  <c r="AN108" i="11"/>
  <c r="BS142" i="15" l="1"/>
  <c r="AX141" i="15"/>
  <c r="BK142" i="15"/>
  <c r="BM142" i="15"/>
  <c r="BL142" i="15"/>
  <c r="BJ142" i="15"/>
  <c r="BI143" i="15"/>
  <c r="AY143" i="15"/>
  <c r="AZ142" i="15"/>
  <c r="BB142" i="15"/>
  <c r="BA142" i="15"/>
  <c r="BC142" i="15"/>
  <c r="BV143" i="15"/>
  <c r="BX143" i="15"/>
  <c r="BT144" i="15"/>
  <c r="BW143" i="15"/>
  <c r="BU143" i="15"/>
  <c r="BH141" i="15"/>
  <c r="BG100" i="11"/>
  <c r="BH102" i="11"/>
  <c r="BI101" i="11"/>
  <c r="BJ101" i="11"/>
  <c r="BK101" i="11"/>
  <c r="BL101" i="11"/>
  <c r="AL108" i="11"/>
  <c r="AP109" i="11"/>
  <c r="AQ109" i="11"/>
  <c r="AN109" i="11"/>
  <c r="AO109" i="11"/>
  <c r="BH142" i="15" l="1"/>
  <c r="AX142" i="15"/>
  <c r="BS143" i="15"/>
  <c r="BC143" i="15"/>
  <c r="BA143" i="15"/>
  <c r="AY144" i="15"/>
  <c r="BB143" i="15"/>
  <c r="AZ143" i="15"/>
  <c r="BT145" i="15"/>
  <c r="BU144" i="15"/>
  <c r="BW144" i="15"/>
  <c r="BV144" i="15"/>
  <c r="BX144" i="15"/>
  <c r="BI144" i="15"/>
  <c r="BJ143" i="15"/>
  <c r="BL143" i="15"/>
  <c r="BM143" i="15"/>
  <c r="BK143" i="15"/>
  <c r="BG101" i="11"/>
  <c r="BH103" i="11"/>
  <c r="BI102" i="11"/>
  <c r="BL102" i="11"/>
  <c r="BK102" i="11"/>
  <c r="BJ102" i="11"/>
  <c r="AN110" i="11"/>
  <c r="AO110" i="11"/>
  <c r="AP110" i="11"/>
  <c r="AQ110" i="11"/>
  <c r="AL109" i="11"/>
  <c r="BS144" i="15" l="1"/>
  <c r="BB144" i="15"/>
  <c r="AY145" i="15"/>
  <c r="AZ144" i="15"/>
  <c r="BC144" i="15"/>
  <c r="BA144" i="15"/>
  <c r="AX143" i="15"/>
  <c r="BM144" i="15"/>
  <c r="BK144" i="15"/>
  <c r="BJ144" i="15"/>
  <c r="BI145" i="15"/>
  <c r="BL144" i="15"/>
  <c r="BX145" i="15"/>
  <c r="BV145" i="15"/>
  <c r="BW145" i="15"/>
  <c r="BU145" i="15"/>
  <c r="BT146" i="15"/>
  <c r="BH143" i="15"/>
  <c r="BG102" i="11"/>
  <c r="BH104" i="11"/>
  <c r="BK103" i="11"/>
  <c r="BI103" i="11"/>
  <c r="BL103" i="11"/>
  <c r="BJ103" i="11"/>
  <c r="AL110" i="11"/>
  <c r="AQ111" i="11"/>
  <c r="AO111" i="11"/>
  <c r="AP111" i="11"/>
  <c r="AN111" i="11"/>
  <c r="BG103" i="11" l="1"/>
  <c r="BW146" i="15"/>
  <c r="BV146" i="15"/>
  <c r="BT147" i="15"/>
  <c r="BU146" i="15"/>
  <c r="BX146" i="15"/>
  <c r="BS145" i="15"/>
  <c r="AX144" i="15"/>
  <c r="BL145" i="15"/>
  <c r="BI146" i="15"/>
  <c r="BJ145" i="15"/>
  <c r="BM145" i="15"/>
  <c r="BK145" i="15"/>
  <c r="BA145" i="15"/>
  <c r="BC145" i="15"/>
  <c r="BB145" i="15"/>
  <c r="AZ145" i="15"/>
  <c r="AY146" i="15"/>
  <c r="BH144" i="15"/>
  <c r="BH105" i="11"/>
  <c r="BL104" i="11"/>
  <c r="BJ104" i="11"/>
  <c r="BI104" i="11"/>
  <c r="BK104" i="11"/>
  <c r="AQ112" i="11"/>
  <c r="AN112" i="11"/>
  <c r="AP112" i="11"/>
  <c r="AO112" i="11"/>
  <c r="AL111" i="11"/>
  <c r="AX145" i="15" l="1"/>
  <c r="BS146" i="15"/>
  <c r="BG104" i="11"/>
  <c r="BV147" i="15"/>
  <c r="BT148" i="15"/>
  <c r="BU147" i="15"/>
  <c r="BX147" i="15"/>
  <c r="BW147" i="15"/>
  <c r="BH145" i="15"/>
  <c r="AY147" i="15"/>
  <c r="AZ146" i="15"/>
  <c r="BC146" i="15"/>
  <c r="BB146" i="15"/>
  <c r="BA146" i="15"/>
  <c r="BK146" i="15"/>
  <c r="BI147" i="15"/>
  <c r="BJ146" i="15"/>
  <c r="BM146" i="15"/>
  <c r="BL146" i="15"/>
  <c r="BH106" i="11"/>
  <c r="BI105" i="11"/>
  <c r="BJ105" i="11"/>
  <c r="BL105" i="11"/>
  <c r="BK105" i="11"/>
  <c r="AL112" i="11"/>
  <c r="AO113" i="11"/>
  <c r="AQ113" i="11"/>
  <c r="AP113" i="11"/>
  <c r="AN113" i="11"/>
  <c r="BS147" i="15" l="1"/>
  <c r="AX146" i="15"/>
  <c r="BC147" i="15"/>
  <c r="BB147" i="15"/>
  <c r="BA147" i="15"/>
  <c r="AY148" i="15"/>
  <c r="AZ147" i="15"/>
  <c r="BH146" i="15"/>
  <c r="BU148" i="15"/>
  <c r="BX148" i="15"/>
  <c r="BW148" i="15"/>
  <c r="BV148" i="15"/>
  <c r="BI148" i="15"/>
  <c r="BJ147" i="15"/>
  <c r="BM147" i="15"/>
  <c r="BL147" i="15"/>
  <c r="BK147" i="15"/>
  <c r="BG105" i="11"/>
  <c r="BH107" i="11"/>
  <c r="BL106" i="11"/>
  <c r="BJ106" i="11"/>
  <c r="BK106" i="11"/>
  <c r="BI106" i="11"/>
  <c r="AL113" i="11"/>
  <c r="AO114" i="11"/>
  <c r="AQ114" i="11"/>
  <c r="AP114" i="11"/>
  <c r="AN114" i="11"/>
  <c r="BS148" i="15" l="1"/>
  <c r="BZ17" i="15" s="1"/>
  <c r="BM148" i="15"/>
  <c r="BL148" i="15"/>
  <c r="BK148" i="15"/>
  <c r="BJ148" i="15"/>
  <c r="AX147" i="15"/>
  <c r="BH147" i="15"/>
  <c r="BB148" i="15"/>
  <c r="BA148" i="15"/>
  <c r="AZ148" i="15"/>
  <c r="BC148" i="15"/>
  <c r="BG106" i="11"/>
  <c r="BH108" i="11"/>
  <c r="BL107" i="11"/>
  <c r="BJ107" i="11"/>
  <c r="BI107" i="11"/>
  <c r="BK107" i="11"/>
  <c r="AL114" i="11"/>
  <c r="AS17" i="11" s="1"/>
  <c r="E6" i="12" l="1"/>
  <c r="G6" i="12" s="1"/>
  <c r="E6" i="16"/>
  <c r="G6" i="16" s="1"/>
  <c r="BZ18" i="15"/>
  <c r="BH148" i="15"/>
  <c r="BO18" i="15" s="1"/>
  <c r="AX148" i="15"/>
  <c r="BH109" i="11"/>
  <c r="BL108" i="11"/>
  <c r="BJ108" i="11"/>
  <c r="BI108" i="11"/>
  <c r="BK108" i="11"/>
  <c r="BG107" i="11"/>
  <c r="BE17" i="15" l="1"/>
  <c r="BO17" i="15"/>
  <c r="BG108" i="11"/>
  <c r="BH110" i="11"/>
  <c r="BK109" i="11"/>
  <c r="BJ109" i="11"/>
  <c r="BI109" i="11"/>
  <c r="BL109" i="11"/>
  <c r="E7" i="16" l="1"/>
  <c r="G7" i="16" s="1"/>
  <c r="BG109" i="11"/>
  <c r="BH111" i="11"/>
  <c r="BK110" i="11"/>
  <c r="BI110" i="11"/>
  <c r="BJ110" i="11"/>
  <c r="BL110" i="11"/>
  <c r="BG110" i="11" l="1"/>
  <c r="BH112" i="11"/>
  <c r="BJ111" i="11"/>
  <c r="BI111" i="11"/>
  <c r="BL111" i="11"/>
  <c r="BK111" i="11"/>
  <c r="BG111" i="11" l="1"/>
  <c r="BH113" i="11"/>
  <c r="BJ112" i="11"/>
  <c r="BK112" i="11"/>
  <c r="BI112" i="11"/>
  <c r="BL112" i="11"/>
  <c r="BG112" i="11" l="1"/>
  <c r="BH114" i="11"/>
  <c r="BI113" i="11"/>
  <c r="BJ113" i="11"/>
  <c r="BK113" i="11"/>
  <c r="BL113" i="11"/>
  <c r="BG113" i="11" l="1"/>
  <c r="BJ114" i="11"/>
  <c r="BK114" i="11"/>
  <c r="BL114" i="11"/>
  <c r="BI114" i="11"/>
  <c r="BG114" i="11" l="1"/>
  <c r="BN18" i="11" s="1"/>
  <c r="BN17" i="11" l="1"/>
</calcChain>
</file>

<file path=xl/sharedStrings.xml><?xml version="1.0" encoding="utf-8"?>
<sst xmlns="http://schemas.openxmlformats.org/spreadsheetml/2006/main" count="236" uniqueCount="70">
  <si>
    <t>Name</t>
  </si>
  <si>
    <t>Datum</t>
  </si>
  <si>
    <t>Vorname</t>
  </si>
  <si>
    <t>Trainer</t>
  </si>
  <si>
    <t>geb.</t>
  </si>
  <si>
    <t>Geschlecht</t>
  </si>
  <si>
    <t xml:space="preserve">Größe </t>
  </si>
  <si>
    <t>Gewicht</t>
  </si>
  <si>
    <t>Alter</t>
  </si>
  <si>
    <t>Puls Max</t>
  </si>
  <si>
    <t>Stufen</t>
  </si>
  <si>
    <t>Zeit min</t>
  </si>
  <si>
    <t>RR syst</t>
  </si>
  <si>
    <t>RR diast</t>
  </si>
  <si>
    <t>Herzfrequenz</t>
  </si>
  <si>
    <t>Laktat</t>
  </si>
  <si>
    <t>niedrigstes Laktat</t>
  </si>
  <si>
    <t>PWC 130</t>
  </si>
  <si>
    <t>x</t>
  </si>
  <si>
    <t>Watt</t>
  </si>
  <si>
    <t>Laktat-Test</t>
  </si>
  <si>
    <t>Ruhe 6:00</t>
  </si>
  <si>
    <t>Ruhe 3 :00</t>
  </si>
  <si>
    <t>HF</t>
  </si>
  <si>
    <t>X²</t>
  </si>
  <si>
    <t>x³</t>
  </si>
  <si>
    <t>LT1</t>
  </si>
  <si>
    <t>LT2</t>
  </si>
  <si>
    <t>Laktat = x</t>
  </si>
  <si>
    <t>gegen Watt</t>
  </si>
  <si>
    <t xml:space="preserve"> </t>
  </si>
  <si>
    <t>Belastung (W)</t>
  </si>
  <si>
    <t>PWC130</t>
  </si>
  <si>
    <t>W</t>
  </si>
  <si>
    <t>ID</t>
  </si>
  <si>
    <t>Größe</t>
  </si>
  <si>
    <t>geb</t>
  </si>
  <si>
    <t>Ruhe</t>
  </si>
  <si>
    <t>Intervalle</t>
  </si>
  <si>
    <t>Ruhe Bel</t>
  </si>
  <si>
    <t>Leistung (Watt / kg)  bei einer Herzfrequenz von 130 Schlägen / Minute</t>
  </si>
  <si>
    <t>HF 130 bei</t>
  </si>
  <si>
    <t>© E &amp; E Heinen; www.profheinen.de</t>
  </si>
  <si>
    <t>E &amp; E Heinen; www.profheinen.de</t>
  </si>
  <si>
    <t xml:space="preserve">     Beurteilung der PWC 130 für Frauen</t>
  </si>
  <si>
    <t>Test 1</t>
  </si>
  <si>
    <t>Test 2</t>
  </si>
  <si>
    <t>w</t>
  </si>
  <si>
    <t>Belastung</t>
  </si>
  <si>
    <t>Watt Laktat</t>
  </si>
  <si>
    <t>Y</t>
  </si>
  <si>
    <t>X</t>
  </si>
  <si>
    <t>x4</t>
  </si>
  <si>
    <t>HF Laktat</t>
  </si>
  <si>
    <t>Fitness-Check 1</t>
  </si>
  <si>
    <t>Fitness-Check 2</t>
  </si>
  <si>
    <r>
      <t>x</t>
    </r>
    <r>
      <rPr>
        <vertAlign val="superscript"/>
        <sz val="11"/>
        <color theme="0"/>
        <rFont val="Calibri"/>
        <family val="2"/>
      </rPr>
      <t>4</t>
    </r>
  </si>
  <si>
    <t>Belastung 
 Stufe 1</t>
  </si>
  <si>
    <t>Belastung 
 Stufe 2</t>
  </si>
  <si>
    <t>Belastung 
 Stufe 3</t>
  </si>
  <si>
    <t>Belastung 
 Stufe 4</t>
  </si>
  <si>
    <t>Belastung 
 Stufe 5</t>
  </si>
  <si>
    <t>Belastung 
 Stufe 6</t>
  </si>
  <si>
    <t>Belastung 
 Stufe 7</t>
  </si>
  <si>
    <t xml:space="preserve"> Zeit</t>
  </si>
  <si>
    <t>RRsys</t>
  </si>
  <si>
    <t>RRdiast</t>
  </si>
  <si>
    <t>Puls</t>
  </si>
  <si>
    <t>Ruhe
Phase 1</t>
  </si>
  <si>
    <t>Ruhe
Phase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</si>
</sst>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6">
    <numFmt numFmtId="164" formatCode="dd/mm/yy;@"/>
    <numFmt numFmtId="165" formatCode="0.0\ &quot;kg&quot;"/>
    <numFmt numFmtId="166" formatCode="0\ &quot;Watt&quot;"/>
    <numFmt numFmtId="167" formatCode="0\ &quot;b/min&quot;"/>
    <numFmt numFmtId="168" formatCode="0.0\ &quot;mmol/l&quot;"/>
    <numFmt numFmtId="169" formatCode="0.0\ &quot;Jahre&quot;"/>
    <numFmt numFmtId="170" formatCode="0.0\ &quot;W/kg&quot;"/>
    <numFmt numFmtId="171" formatCode="0.0"/>
    <numFmt numFmtId="172" formatCode="0\ &quot;cm&quot;"/>
    <numFmt numFmtId="173" formatCode="h:mm;@"/>
    <numFmt numFmtId="174" formatCode="0\ &quot;W&quot;"/>
    <numFmt numFmtId="175" formatCode="0\ &quot;mm Hg&quot;"/>
    <numFmt numFmtId="176" formatCode="0.0000000000"/>
    <numFmt numFmtId="177" formatCode="0\ &quot;Jahre&quot;"/>
    <numFmt numFmtId="178" formatCode="0.0000000"/>
    <numFmt numFmtId="179" formatCode="0.0\ &quot;J&quot;"/>
  </numFmts>
  <fonts count="15" x14ac:knownFonts="1">
    <font>
      <sz val="11"/>
      <color rgb="FF000000"/>
      <name val="Calibri"/>
      <family val="2"/>
    </font>
    <font>
      <sz val="10"/>
      <color rgb="FF000000"/>
      <name val="Arial"/>
      <family val="2"/>
    </font>
    <font>
      <b/>
      <sz val="11"/>
      <color rgb="FF000000"/>
      <name val="Calibri"/>
      <family val="2"/>
    </font>
    <font>
      <b/>
      <sz val="10"/>
      <color rgb="FF000000"/>
      <name val="Arial"/>
      <family val="2"/>
    </font>
    <font>
      <sz val="11"/>
      <color theme="0"/>
      <name val="Calibri"/>
      <family val="2"/>
    </font>
    <font>
      <b/>
      <sz val="14"/>
      <color rgb="FF000000"/>
      <name val="Calibri"/>
      <family val="2"/>
    </font>
    <font>
      <sz val="10"/>
      <color theme="0"/>
      <name val="Arial"/>
      <family val="2"/>
    </font>
    <font>
      <u/>
      <sz val="18"/>
      <color rgb="FF000000"/>
      <name val="Calibri"/>
      <family val="2"/>
    </font>
    <font>
      <sz val="11"/>
      <name val="Calibri"/>
      <family val="2"/>
    </font>
    <font>
      <sz val="11"/>
      <color theme="0" tint="-0.34998626667073579"/>
      <name val="Calibri"/>
      <family val="2"/>
    </font>
    <font>
      <b/>
      <sz val="10"/>
      <color theme="0"/>
      <name val="Arial"/>
      <family val="2"/>
    </font>
    <font>
      <sz val="10"/>
      <name val="Arial"/>
      <family val="2"/>
    </font>
    <font>
      <vertAlign val="superscript"/>
      <sz val="11"/>
      <color theme="0"/>
      <name val="Calibri"/>
      <family val="2"/>
    </font>
    <font>
      <sz val="11"/>
      <color theme="0"/>
      <name val="Calibri Light"/>
      <family val="2"/>
    </font>
    <font>
      <sz val="11"/>
      <color rgb="FFFF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</fills>
  <borders count="16"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42">
    <xf numFmtId="0" fontId="0" fillId="0" borderId="0" xfId="0"/>
    <xf numFmtId="0" fontId="0" fillId="0" borderId="0" xfId="0" applyAlignment="1">
      <alignment horizontal="right"/>
    </xf>
    <xf numFmtId="0" fontId="2" fillId="0" borderId="0" xfId="0" applyFont="1"/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vertical="center"/>
    </xf>
    <xf numFmtId="168" fontId="0" fillId="0" borderId="1" xfId="0" applyNumberFormat="1" applyFill="1" applyBorder="1" applyAlignment="1" applyProtection="1">
      <alignment horizontal="center"/>
    </xf>
    <xf numFmtId="164" fontId="0" fillId="0" borderId="0" xfId="0" applyNumberFormat="1" applyAlignment="1">
      <alignment horizontal="center"/>
    </xf>
    <xf numFmtId="171" fontId="4" fillId="0" borderId="0" xfId="0" applyNumberFormat="1" applyFont="1"/>
    <xf numFmtId="0" fontId="5" fillId="0" borderId="0" xfId="0" applyFont="1"/>
    <xf numFmtId="0" fontId="0" fillId="0" borderId="2" xfId="0" applyBorder="1"/>
    <xf numFmtId="0" fontId="0" fillId="0" borderId="1" xfId="0" applyFill="1" applyBorder="1"/>
    <xf numFmtId="0" fontId="0" fillId="0" borderId="2" xfId="0" applyFill="1" applyBorder="1"/>
    <xf numFmtId="0" fontId="0" fillId="0" borderId="0" xfId="0" applyFont="1" applyAlignment="1">
      <alignment horizontal="center"/>
    </xf>
    <xf numFmtId="14" fontId="0" fillId="0" borderId="0" xfId="0" applyNumberFormat="1" applyAlignment="1">
      <alignment horizontal="center"/>
    </xf>
    <xf numFmtId="175" fontId="0" fillId="2" borderId="3" xfId="0" applyNumberFormat="1" applyFill="1" applyBorder="1" applyAlignment="1" applyProtection="1">
      <alignment horizontal="right"/>
      <protection locked="0"/>
    </xf>
    <xf numFmtId="167" fontId="0" fillId="2" borderId="3" xfId="0" applyNumberFormat="1" applyFill="1" applyBorder="1" applyAlignment="1" applyProtection="1">
      <alignment horizontal="right"/>
      <protection locked="0"/>
    </xf>
    <xf numFmtId="20" fontId="0" fillId="0" borderId="2" xfId="0" applyNumberFormat="1" applyBorder="1" applyAlignment="1" applyProtection="1">
      <alignment horizontal="right"/>
      <protection locked="0"/>
    </xf>
    <xf numFmtId="175" fontId="0" fillId="3" borderId="3" xfId="0" applyNumberFormat="1" applyFill="1" applyBorder="1" applyAlignment="1" applyProtection="1">
      <alignment horizontal="right"/>
      <protection locked="0"/>
    </xf>
    <xf numFmtId="167" fontId="0" fillId="3" borderId="3" xfId="0" applyNumberFormat="1" applyFill="1" applyBorder="1" applyAlignment="1" applyProtection="1">
      <alignment horizontal="right"/>
      <protection locked="0"/>
    </xf>
    <xf numFmtId="168" fontId="4" fillId="0" borderId="1" xfId="0" applyNumberFormat="1" applyFont="1" applyFill="1" applyBorder="1" applyAlignment="1" applyProtection="1">
      <alignment horizontal="center"/>
    </xf>
    <xf numFmtId="0" fontId="0" fillId="0" borderId="0" xfId="0" applyProtection="1"/>
    <xf numFmtId="0" fontId="2" fillId="0" borderId="0" xfId="0" applyFont="1" applyProtection="1"/>
    <xf numFmtId="1" fontId="0" fillId="0" borderId="0" xfId="0" applyNumberFormat="1" applyAlignment="1" applyProtection="1">
      <alignment horizontal="right"/>
    </xf>
    <xf numFmtId="0" fontId="0" fillId="0" borderId="0" xfId="0" applyAlignment="1" applyProtection="1">
      <alignment horizontal="left"/>
    </xf>
    <xf numFmtId="169" fontId="0" fillId="0" borderId="1" xfId="0" applyNumberFormat="1" applyFill="1" applyBorder="1" applyProtection="1"/>
    <xf numFmtId="164" fontId="0" fillId="0" borderId="0" xfId="0" applyNumberFormat="1" applyAlignment="1" applyProtection="1">
      <alignment horizontal="right"/>
    </xf>
    <xf numFmtId="0" fontId="1" fillId="0" borderId="0" xfId="0" applyFont="1" applyProtection="1"/>
    <xf numFmtId="167" fontId="1" fillId="0" borderId="1" xfId="0" applyNumberFormat="1" applyFont="1" applyFill="1" applyBorder="1" applyProtection="1"/>
    <xf numFmtId="166" fontId="0" fillId="0" borderId="1" xfId="0" applyNumberFormat="1" applyFill="1" applyBorder="1" applyProtection="1"/>
    <xf numFmtId="172" fontId="0" fillId="0" borderId="0" xfId="0" applyNumberFormat="1" applyAlignment="1" applyProtection="1">
      <alignment horizontal="right"/>
    </xf>
    <xf numFmtId="165" fontId="0" fillId="0" borderId="0" xfId="0" applyNumberFormat="1" applyAlignment="1" applyProtection="1">
      <alignment horizontal="right"/>
    </xf>
    <xf numFmtId="0" fontId="0" fillId="0" borderId="0" xfId="0" applyAlignment="1" applyProtection="1">
      <alignment horizontal="center"/>
    </xf>
    <xf numFmtId="0" fontId="3" fillId="0" borderId="0" xfId="0" applyFont="1" applyAlignment="1" applyProtection="1">
      <alignment horizontal="center"/>
    </xf>
    <xf numFmtId="173" fontId="0" fillId="0" borderId="0" xfId="0" applyNumberFormat="1" applyAlignment="1" applyProtection="1">
      <alignment horizontal="center"/>
    </xf>
    <xf numFmtId="175" fontId="0" fillId="0" borderId="1" xfId="0" applyNumberFormat="1" applyFill="1" applyBorder="1" applyAlignment="1" applyProtection="1">
      <alignment horizontal="center"/>
    </xf>
    <xf numFmtId="167" fontId="0" fillId="0" borderId="1" xfId="0" applyNumberFormat="1" applyBorder="1" applyAlignment="1" applyProtection="1">
      <alignment horizontal="center"/>
    </xf>
    <xf numFmtId="0" fontId="0" fillId="0" borderId="1" xfId="0" applyBorder="1" applyAlignment="1" applyProtection="1">
      <alignment horizontal="center"/>
    </xf>
    <xf numFmtId="167" fontId="0" fillId="0" borderId="0" xfId="0" applyNumberFormat="1" applyProtection="1"/>
    <xf numFmtId="0" fontId="1" fillId="0" borderId="0" xfId="0" applyFont="1" applyAlignment="1" applyProtection="1">
      <alignment horizontal="center"/>
    </xf>
    <xf numFmtId="0" fontId="4" fillId="0" borderId="0" xfId="0" applyFont="1" applyProtection="1"/>
    <xf numFmtId="0" fontId="6" fillId="0" borderId="0" xfId="0" applyFont="1" applyProtection="1"/>
    <xf numFmtId="175" fontId="4" fillId="0" borderId="0" xfId="0" applyNumberFormat="1" applyFont="1" applyProtection="1"/>
    <xf numFmtId="172" fontId="0" fillId="0" borderId="0" xfId="0" applyNumberFormat="1" applyAlignment="1" applyProtection="1">
      <alignment horizontal="center"/>
    </xf>
    <xf numFmtId="164" fontId="0" fillId="0" borderId="1" xfId="0" applyNumberFormat="1" applyFill="1" applyBorder="1" applyAlignment="1" applyProtection="1">
      <alignment horizontal="right"/>
    </xf>
    <xf numFmtId="173" fontId="4" fillId="0" borderId="0" xfId="0" applyNumberFormat="1" applyFont="1" applyProtection="1"/>
    <xf numFmtId="0" fontId="0" fillId="0" borderId="1" xfId="0" applyBorder="1"/>
    <xf numFmtId="0" fontId="7" fillId="0" borderId="0" xfId="0" applyFont="1"/>
    <xf numFmtId="0" fontId="8" fillId="0" borderId="0" xfId="0" applyFont="1" applyProtection="1"/>
    <xf numFmtId="174" fontId="0" fillId="0" borderId="0" xfId="0" applyNumberFormat="1" applyProtection="1"/>
    <xf numFmtId="0" fontId="0" fillId="0" borderId="0" xfId="0" applyAlignment="1">
      <alignment horizontal="left"/>
    </xf>
    <xf numFmtId="49" fontId="0" fillId="0" borderId="1" xfId="0" applyNumberFormat="1" applyFill="1" applyBorder="1" applyAlignment="1" applyProtection="1">
      <alignment horizontal="right"/>
    </xf>
    <xf numFmtId="164" fontId="0" fillId="0" borderId="0" xfId="0" applyNumberFormat="1" applyAlignment="1">
      <alignment horizontal="right"/>
    </xf>
    <xf numFmtId="171" fontId="4" fillId="0" borderId="0" xfId="0" applyNumberFormat="1" applyFont="1" applyAlignment="1">
      <alignment horizontal="right"/>
    </xf>
    <xf numFmtId="1" fontId="0" fillId="0" borderId="0" xfId="0" applyNumberFormat="1" applyAlignment="1" applyProtection="1">
      <alignment horizontal="left"/>
    </xf>
    <xf numFmtId="1" fontId="0" fillId="0" borderId="0" xfId="0" applyNumberFormat="1" applyAlignment="1" applyProtection="1"/>
    <xf numFmtId="174" fontId="4" fillId="0" borderId="0" xfId="0" applyNumberFormat="1" applyFont="1" applyProtection="1"/>
    <xf numFmtId="168" fontId="4" fillId="0" borderId="0" xfId="0" applyNumberFormat="1" applyFont="1" applyProtection="1"/>
    <xf numFmtId="0" fontId="10" fillId="0" borderId="0" xfId="0" applyFont="1" applyProtection="1"/>
    <xf numFmtId="0" fontId="8" fillId="0" borderId="1" xfId="0" applyFont="1" applyBorder="1" applyProtection="1"/>
    <xf numFmtId="0" fontId="0" fillId="0" borderId="1" xfId="0" applyBorder="1" applyProtection="1"/>
    <xf numFmtId="164" fontId="8" fillId="0" borderId="1" xfId="0" applyNumberFormat="1" applyFont="1" applyFill="1" applyBorder="1" applyAlignment="1" applyProtection="1">
      <alignment horizontal="right"/>
    </xf>
    <xf numFmtId="164" fontId="8" fillId="0" borderId="1" xfId="0" applyNumberFormat="1" applyFont="1" applyFill="1" applyBorder="1" applyAlignment="1" applyProtection="1">
      <alignment horizontal="center"/>
    </xf>
    <xf numFmtId="169" fontId="8" fillId="0" borderId="1" xfId="0" applyNumberFormat="1" applyFont="1" applyFill="1" applyBorder="1" applyProtection="1"/>
    <xf numFmtId="167" fontId="11" fillId="0" borderId="1" xfId="0" applyNumberFormat="1" applyFont="1" applyFill="1" applyBorder="1" applyProtection="1"/>
    <xf numFmtId="166" fontId="8" fillId="0" borderId="1" xfId="0" applyNumberFormat="1" applyFont="1" applyFill="1" applyBorder="1" applyProtection="1"/>
    <xf numFmtId="0" fontId="6" fillId="0" borderId="0" xfId="0" applyFont="1" applyAlignment="1" applyProtection="1">
      <alignment horizontal="center"/>
    </xf>
    <xf numFmtId="164" fontId="4" fillId="0" borderId="1" xfId="0" applyNumberFormat="1" applyFont="1" applyFill="1" applyBorder="1" applyAlignment="1" applyProtection="1">
      <alignment horizontal="right"/>
    </xf>
    <xf numFmtId="167" fontId="4" fillId="0" borderId="0" xfId="0" applyNumberFormat="1" applyFont="1" applyProtection="1"/>
    <xf numFmtId="164" fontId="4" fillId="0" borderId="1" xfId="0" applyNumberFormat="1" applyFont="1" applyFill="1" applyBorder="1" applyAlignment="1" applyProtection="1">
      <alignment horizontal="center"/>
    </xf>
    <xf numFmtId="169" fontId="4" fillId="0" borderId="1" xfId="0" applyNumberFormat="1" applyFont="1" applyFill="1" applyBorder="1" applyProtection="1"/>
    <xf numFmtId="1" fontId="4" fillId="0" borderId="0" xfId="0" applyNumberFormat="1" applyFont="1" applyProtection="1"/>
    <xf numFmtId="167" fontId="6" fillId="0" borderId="1" xfId="0" applyNumberFormat="1" applyFont="1" applyFill="1" applyBorder="1" applyProtection="1"/>
    <xf numFmtId="166" fontId="4" fillId="0" borderId="1" xfId="0" applyNumberFormat="1" applyFont="1" applyFill="1" applyBorder="1" applyProtection="1"/>
    <xf numFmtId="166" fontId="4" fillId="0" borderId="0" xfId="0" applyNumberFormat="1" applyFont="1" applyProtection="1"/>
    <xf numFmtId="0" fontId="0" fillId="0" borderId="3" xfId="0" applyBorder="1" applyAlignment="1">
      <alignment horizontal="right"/>
    </xf>
    <xf numFmtId="177" fontId="0" fillId="0" borderId="3" xfId="0" applyNumberFormat="1" applyBorder="1" applyAlignment="1">
      <alignment horizontal="right"/>
    </xf>
    <xf numFmtId="0" fontId="0" fillId="0" borderId="3" xfId="0" applyBorder="1"/>
    <xf numFmtId="0" fontId="0" fillId="0" borderId="3" xfId="0" applyBorder="1" applyAlignment="1">
      <alignment horizontal="center"/>
    </xf>
    <xf numFmtId="164" fontId="0" fillId="0" borderId="3" xfId="0" applyNumberFormat="1" applyBorder="1"/>
    <xf numFmtId="179" fontId="0" fillId="0" borderId="3" xfId="0" applyNumberFormat="1" applyBorder="1" applyAlignment="1">
      <alignment horizontal="right"/>
    </xf>
    <xf numFmtId="165" fontId="0" fillId="0" borderId="3" xfId="0" applyNumberFormat="1" applyBorder="1"/>
    <xf numFmtId="166" fontId="0" fillId="0" borderId="3" xfId="0" applyNumberFormat="1" applyFill="1" applyBorder="1" applyAlignment="1" applyProtection="1">
      <alignment horizontal="center"/>
      <protection locked="0"/>
    </xf>
    <xf numFmtId="0" fontId="0" fillId="0" borderId="0" xfId="0" applyAlignment="1">
      <alignment horizontal="left"/>
    </xf>
    <xf numFmtId="0" fontId="2" fillId="0" borderId="3" xfId="0" applyFont="1" applyBorder="1" applyAlignment="1">
      <alignment horizontal="center"/>
    </xf>
    <xf numFmtId="170" fontId="2" fillId="0" borderId="3" xfId="0" applyNumberFormat="1" applyFont="1" applyBorder="1" applyAlignment="1">
      <alignment horizontal="center"/>
    </xf>
    <xf numFmtId="0" fontId="8" fillId="0" borderId="0" xfId="0" applyFont="1"/>
    <xf numFmtId="177" fontId="0" fillId="0" borderId="3" xfId="0" applyNumberFormat="1" applyBorder="1" applyAlignment="1">
      <alignment horizontal="center"/>
    </xf>
    <xf numFmtId="164" fontId="0" fillId="0" borderId="3" xfId="0" applyNumberFormat="1" applyBorder="1" applyAlignment="1">
      <alignment horizontal="center"/>
    </xf>
    <xf numFmtId="179" fontId="0" fillId="0" borderId="3" xfId="0" applyNumberFormat="1" applyBorder="1" applyAlignment="1">
      <alignment horizontal="center"/>
    </xf>
    <xf numFmtId="165" fontId="0" fillId="0" borderId="3" xfId="0" applyNumberFormat="1" applyBorder="1" applyAlignment="1">
      <alignment horizontal="center"/>
    </xf>
    <xf numFmtId="171" fontId="4" fillId="0" borderId="0" xfId="0" applyNumberFormat="1" applyFont="1" applyProtection="1"/>
    <xf numFmtId="0" fontId="4" fillId="0" borderId="0" xfId="0" applyFont="1" applyAlignment="1" applyProtection="1"/>
    <xf numFmtId="0" fontId="13" fillId="0" borderId="0" xfId="0" applyFont="1" applyAlignment="1">
      <alignment vertical="center"/>
    </xf>
    <xf numFmtId="178" fontId="4" fillId="0" borderId="0" xfId="0" applyNumberFormat="1" applyFont="1" applyProtection="1"/>
    <xf numFmtId="2" fontId="4" fillId="0" borderId="0" xfId="0" applyNumberFormat="1" applyFont="1" applyProtection="1"/>
    <xf numFmtId="0" fontId="5" fillId="0" borderId="0" xfId="0" applyFont="1" applyAlignment="1"/>
    <xf numFmtId="0" fontId="0" fillId="0" borderId="10" xfId="0" applyFill="1" applyBorder="1"/>
    <xf numFmtId="20" fontId="0" fillId="0" borderId="10" xfId="0" applyNumberFormat="1" applyBorder="1" applyAlignment="1">
      <alignment horizontal="right"/>
    </xf>
    <xf numFmtId="0" fontId="0" fillId="0" borderId="10" xfId="0" applyBorder="1"/>
    <xf numFmtId="20" fontId="0" fillId="0" borderId="11" xfId="0" applyNumberFormat="1" applyBorder="1" applyAlignment="1">
      <alignment horizontal="right"/>
    </xf>
    <xf numFmtId="174" fontId="0" fillId="0" borderId="1" xfId="0" applyNumberFormat="1" applyBorder="1" applyAlignment="1">
      <alignment horizontal="right"/>
    </xf>
    <xf numFmtId="174" fontId="0" fillId="0" borderId="12" xfId="0" applyNumberFormat="1" applyBorder="1" applyAlignment="1">
      <alignment horizontal="right"/>
    </xf>
    <xf numFmtId="175" fontId="0" fillId="2" borderId="13" xfId="0" applyNumberFormat="1" applyFill="1" applyBorder="1" applyAlignment="1" applyProtection="1">
      <alignment horizontal="right"/>
      <protection locked="0"/>
    </xf>
    <xf numFmtId="167" fontId="0" fillId="2" borderId="13" xfId="0" applyNumberFormat="1" applyFill="1" applyBorder="1" applyAlignment="1" applyProtection="1">
      <alignment horizontal="right"/>
      <protection locked="0"/>
    </xf>
    <xf numFmtId="175" fontId="0" fillId="3" borderId="13" xfId="0" applyNumberFormat="1" applyFill="1" applyBorder="1" applyAlignment="1" applyProtection="1">
      <alignment horizontal="right"/>
      <protection locked="0"/>
    </xf>
    <xf numFmtId="167" fontId="0" fillId="3" borderId="13" xfId="0" applyNumberFormat="1" applyFill="1" applyBorder="1" applyAlignment="1" applyProtection="1">
      <alignment horizontal="right"/>
      <protection locked="0"/>
    </xf>
    <xf numFmtId="20" fontId="0" fillId="0" borderId="12" xfId="0" applyNumberFormat="1" applyBorder="1" applyAlignment="1">
      <alignment horizontal="right"/>
    </xf>
    <xf numFmtId="20" fontId="0" fillId="0" borderId="1" xfId="0" applyNumberFormat="1" applyBorder="1" applyAlignment="1">
      <alignment horizontal="right"/>
    </xf>
    <xf numFmtId="0" fontId="0" fillId="0" borderId="4" xfId="0" applyBorder="1"/>
    <xf numFmtId="0" fontId="2" fillId="0" borderId="10" xfId="0" applyFont="1" applyBorder="1" applyAlignment="1">
      <alignment horizontal="right"/>
    </xf>
    <xf numFmtId="0" fontId="2" fillId="0" borderId="11" xfId="0" applyFont="1" applyBorder="1" applyAlignment="1">
      <alignment horizontal="right"/>
    </xf>
    <xf numFmtId="0" fontId="0" fillId="0" borderId="5" xfId="0" applyBorder="1"/>
    <xf numFmtId="14" fontId="0" fillId="0" borderId="1" xfId="0" applyNumberFormat="1" applyBorder="1" applyAlignment="1" applyProtection="1">
      <alignment horizontal="right"/>
      <protection locked="0"/>
    </xf>
    <xf numFmtId="14" fontId="0" fillId="2" borderId="13" xfId="0" applyNumberFormat="1" applyFill="1" applyBorder="1" applyAlignment="1" applyProtection="1">
      <protection locked="0"/>
    </xf>
    <xf numFmtId="0" fontId="0" fillId="0" borderId="1" xfId="0" applyBorder="1" applyAlignment="1" applyProtection="1">
      <alignment horizontal="right"/>
      <protection locked="0"/>
    </xf>
    <xf numFmtId="0" fontId="0" fillId="0" borderId="12" xfId="0" applyBorder="1" applyAlignment="1" applyProtection="1">
      <alignment horizontal="right"/>
    </xf>
    <xf numFmtId="0" fontId="0" fillId="0" borderId="1" xfId="0" applyBorder="1" applyAlignment="1" applyProtection="1">
      <alignment horizontal="right"/>
    </xf>
    <xf numFmtId="14" fontId="0" fillId="0" borderId="12" xfId="0" applyNumberFormat="1" applyBorder="1" applyAlignment="1" applyProtection="1"/>
    <xf numFmtId="0" fontId="0" fillId="0" borderId="12" xfId="0" applyBorder="1" applyAlignment="1" applyProtection="1">
      <protection locked="0"/>
    </xf>
    <xf numFmtId="172" fontId="0" fillId="0" borderId="1" xfId="0" applyNumberFormat="1" applyBorder="1" applyAlignment="1" applyProtection="1">
      <alignment horizontal="right"/>
      <protection locked="0"/>
    </xf>
    <xf numFmtId="172" fontId="0" fillId="0" borderId="12" xfId="0" applyNumberFormat="1" applyBorder="1" applyAlignment="1" applyProtection="1"/>
    <xf numFmtId="165" fontId="0" fillId="0" borderId="1" xfId="0" applyNumberFormat="1" applyBorder="1" applyAlignment="1" applyProtection="1">
      <alignment horizontal="right"/>
      <protection locked="0"/>
    </xf>
    <xf numFmtId="165" fontId="0" fillId="2" borderId="13" xfId="0" applyNumberFormat="1" applyFill="1" applyBorder="1" applyAlignment="1" applyProtection="1">
      <protection locked="0"/>
    </xf>
    <xf numFmtId="174" fontId="0" fillId="0" borderId="1" xfId="0" applyNumberFormat="1" applyBorder="1" applyAlignment="1" applyProtection="1">
      <alignment horizontal="right"/>
      <protection locked="0"/>
    </xf>
    <xf numFmtId="174" fontId="0" fillId="3" borderId="13" xfId="0" applyNumberFormat="1" applyFill="1" applyBorder="1" applyAlignment="1" applyProtection="1">
      <protection locked="0"/>
    </xf>
    <xf numFmtId="0" fontId="0" fillId="0" borderId="6" xfId="0" applyBorder="1"/>
    <xf numFmtId="20" fontId="0" fillId="3" borderId="15" xfId="0" applyNumberFormat="1" applyFill="1" applyBorder="1" applyAlignment="1" applyProtection="1">
      <protection locked="0"/>
    </xf>
    <xf numFmtId="0" fontId="14" fillId="0" borderId="0" xfId="0" applyFont="1" applyProtection="1"/>
    <xf numFmtId="49" fontId="4" fillId="0" borderId="1" xfId="0" applyNumberFormat="1" applyFont="1" applyFill="1" applyBorder="1" applyAlignment="1" applyProtection="1">
      <alignment horizontal="right"/>
    </xf>
    <xf numFmtId="0" fontId="10" fillId="0" borderId="0" xfId="0" applyFont="1" applyAlignment="1" applyProtection="1">
      <alignment horizontal="center"/>
    </xf>
    <xf numFmtId="0" fontId="4" fillId="0" borderId="1" xfId="0" applyFont="1" applyBorder="1" applyProtection="1"/>
    <xf numFmtId="176" fontId="4" fillId="0" borderId="0" xfId="0" applyNumberFormat="1" applyFont="1" applyProtection="1"/>
    <xf numFmtId="0" fontId="4" fillId="0" borderId="0" xfId="0" applyNumberFormat="1" applyFont="1" applyAlignment="1" applyProtection="1"/>
    <xf numFmtId="167" fontId="0" fillId="3" borderId="14" xfId="0" applyNumberFormat="1" applyFill="1" applyBorder="1" applyAlignment="1" applyProtection="1">
      <alignment horizontal="right"/>
      <protection locked="0"/>
    </xf>
    <xf numFmtId="167" fontId="0" fillId="3" borderId="15" xfId="0" applyNumberFormat="1" applyFill="1" applyBorder="1" applyAlignment="1" applyProtection="1">
      <alignment horizontal="right"/>
      <protection locked="0"/>
    </xf>
    <xf numFmtId="0" fontId="0" fillId="0" borderId="7" xfId="0" applyBorder="1" applyAlignment="1">
      <alignment horizontal="center" vertical="center" textRotation="90" wrapText="1"/>
    </xf>
    <xf numFmtId="0" fontId="0" fillId="0" borderId="8" xfId="0" applyBorder="1" applyAlignment="1">
      <alignment horizontal="center" vertical="center" textRotation="90" wrapText="1"/>
    </xf>
    <xf numFmtId="0" fontId="0" fillId="0" borderId="9" xfId="0" applyBorder="1" applyAlignment="1">
      <alignment horizontal="center" vertical="center" textRotation="90" wrapText="1"/>
    </xf>
    <xf numFmtId="0" fontId="7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/>
    </xf>
    <xf numFmtId="0" fontId="9" fillId="0" borderId="0" xfId="0" applyFont="1" applyAlignment="1">
      <alignment horizontal="left"/>
    </xf>
  </cellXfs>
  <cellStyles count="1">
    <cellStyle name="Standard" xfId="0" builtinId="0" customBuiltin="1"/>
  </cellStyles>
  <dxfs count="12"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/>
  <colors>
    <mruColors>
      <color rgb="FF00D7D2"/>
      <color rgb="FF00FFFF"/>
      <color rgb="FF5D743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9824563985576568"/>
          <c:y val="7.8477732436331216E-2"/>
          <c:w val="0.63013704639573243"/>
          <c:h val="0.70889198242484885"/>
        </c:manualLayout>
      </c:layout>
      <c:barChart>
        <c:barDir val="col"/>
        <c:grouping val="clustered"/>
        <c:varyColors val="0"/>
        <c:ser>
          <c:idx val="2"/>
          <c:order val="0"/>
          <c:tx>
            <c:v>Belastung in Watt</c:v>
          </c:tx>
          <c:spPr>
            <a:solidFill>
              <a:srgbClr val="00FFFF">
                <a:alpha val="50000"/>
              </a:srgbClr>
            </a:solidFill>
            <a:ln w="9525">
              <a:solidFill>
                <a:srgbClr val="305496"/>
              </a:solidFill>
            </a:ln>
          </c:spPr>
          <c:invertIfNegative val="0"/>
          <c:cat>
            <c:strRef>
              <c:f>'Test 1'!$B$13:$B$21</c:f>
              <c:strCache>
                <c:ptCount val="6"/>
                <c:pt idx="0">
                  <c:v>3:00</c:v>
                </c:pt>
                <c:pt idx="1">
                  <c:v>6:00</c:v>
                </c:pt>
                <c:pt idx="2">
                  <c:v>9:00</c:v>
                </c:pt>
                <c:pt idx="3">
                  <c:v>12:00</c:v>
                </c:pt>
                <c:pt idx="4">
                  <c:v>Ruhe 3:00</c:v>
                </c:pt>
                <c:pt idx="5">
                  <c:v>Ruhe 6:00</c:v>
                </c:pt>
              </c:strCache>
            </c:strRef>
          </c:cat>
          <c:val>
            <c:numRef>
              <c:f>'Test 1'!$A$13:$A$21</c:f>
              <c:numCache>
                <c:formatCode>0\ "W"</c:formatCode>
                <c:ptCount val="9"/>
                <c:pt idx="0">
                  <c:v>0</c:v>
                </c:pt>
                <c:pt idx="1">
                  <c:v>40</c:v>
                </c:pt>
                <c:pt idx="2">
                  <c:v>80</c:v>
                </c:pt>
                <c:pt idx="3">
                  <c:v>120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sm="smo" uri="smo">
              <sm:meanLine>
                <c:spPr>
                  <a:ln>
                    <a:noFill/>
                  </a:ln>
                </c:spPr>
              </sm:meanLine>
              <sm:minMaxLine>
                <c:spPr>
                  <a:ln>
                    <a:noFill/>
                  </a:ln>
                </c:spPr>
              </sm:minMaxLine>
              <sm:stDevLine>
                <c:spPr>
                  <a:ln>
                    <a:noFill/>
                  </a:ln>
                </c:spPr>
              </sm:stDevLine>
              <sm:trendLine>
                <c:spPr>
                  <a:ln>
                    <a:noFill/>
                  </a:ln>
                </c:spPr>
              </sm:trendLine>
            </c:ext>
            <c:ext xmlns:c16="http://schemas.microsoft.com/office/drawing/2014/chart" uri="{C3380CC4-5D6E-409C-BE32-E72D297353CC}">
              <c16:uniqueId val="{00000002-3B8F-4ED4-B51D-AE57A26EAD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9"/>
        <c:axId val="649596832"/>
        <c:axId val="649596176"/>
      </c:barChart>
      <c:lineChart>
        <c:grouping val="standard"/>
        <c:varyColors val="0"/>
        <c:ser>
          <c:idx val="3"/>
          <c:order val="1"/>
          <c:tx>
            <c:v>Herzfrequenz</c:v>
          </c:tx>
          <c:spPr>
            <a:ln>
              <a:solidFill>
                <a:srgbClr val="FF0000"/>
              </a:solidFill>
            </a:ln>
          </c:spPr>
          <c:marker>
            <c:symbol val="circle"/>
            <c:size val="8"/>
            <c:spPr>
              <a:noFill/>
              <a:ln w="15875">
                <a:solidFill>
                  <a:srgbClr val="FF0000"/>
                </a:solidFill>
              </a:ln>
            </c:spPr>
          </c:marker>
          <c:cat>
            <c:strRef>
              <c:f>'Test 1'!$B$13:$B$21</c:f>
              <c:strCache>
                <c:ptCount val="6"/>
                <c:pt idx="0">
                  <c:v>3:00</c:v>
                </c:pt>
                <c:pt idx="1">
                  <c:v>6:00</c:v>
                </c:pt>
                <c:pt idx="2">
                  <c:v>9:00</c:v>
                </c:pt>
                <c:pt idx="3">
                  <c:v>12:00</c:v>
                </c:pt>
                <c:pt idx="4">
                  <c:v>Ruhe 3:00</c:v>
                </c:pt>
                <c:pt idx="5">
                  <c:v>Ruhe 6:00</c:v>
                </c:pt>
              </c:strCache>
            </c:strRef>
          </c:cat>
          <c:val>
            <c:numRef>
              <c:f>'Test 1'!$E$13:$E$21</c:f>
              <c:numCache>
                <c:formatCode>0\ "b/min"</c:formatCode>
                <c:ptCount val="9"/>
                <c:pt idx="0">
                  <c:v>76</c:v>
                </c:pt>
                <c:pt idx="1">
                  <c:v>88</c:v>
                </c:pt>
                <c:pt idx="2">
                  <c:v>110</c:v>
                </c:pt>
                <c:pt idx="3">
                  <c:v>132</c:v>
                </c:pt>
                <c:pt idx="4">
                  <c:v>124</c:v>
                </c:pt>
                <c:pt idx="5">
                  <c:v>100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</c:numCache>
            </c:numRef>
          </c:val>
          <c:smooth val="0"/>
          <c:extLst>
            <c:ext xmlns:sm="smo" uri="smo">
              <sm:meanLine>
                <c:spPr>
                  <a:ln>
                    <a:noFill/>
                  </a:ln>
                </c:spPr>
              </sm:meanLine>
              <sm:minMaxLine>
                <c:spPr>
                  <a:ln>
                    <a:noFill/>
                  </a:ln>
                </c:spPr>
              </sm:minMaxLine>
              <sm:stDevLine>
                <c:spPr>
                  <a:ln>
                    <a:noFill/>
                  </a:ln>
                </c:spPr>
              </sm:stDevLine>
              <sm:trendLine>
                <c:spPr>
                  <a:ln>
                    <a:noFill/>
                  </a:ln>
                </c:spPr>
              </sm:trendLine>
            </c:ext>
            <c:ext xmlns:c16="http://schemas.microsoft.com/office/drawing/2014/chart" uri="{C3380CC4-5D6E-409C-BE32-E72D297353CC}">
              <c16:uniqueId val="{00000003-3B8F-4ED4-B51D-AE57A26EADAB}"/>
            </c:ext>
          </c:extLst>
        </c:ser>
        <c:ser>
          <c:idx val="0"/>
          <c:order val="2"/>
          <c:tx>
            <c:v>RR</c:v>
          </c:tx>
          <c:spPr>
            <a:ln>
              <a:noFill/>
            </a:ln>
          </c:spPr>
          <c:marker>
            <c:symbol val="none"/>
          </c:marker>
          <c:errBars>
            <c:errDir val="y"/>
            <c:errBarType val="both"/>
            <c:errValType val="cust"/>
            <c:noEndCap val="0"/>
            <c:plus>
              <c:numLit>
                <c:formatCode>General</c:formatCode>
                <c:ptCount val="1"/>
                <c:pt idx="0">
                  <c:v>1</c:v>
                </c:pt>
              </c:numLit>
            </c:plus>
            <c:minus>
              <c:numRef>
                <c:f>'Test 1'!$F$13:$F$21</c:f>
                <c:numCache>
                  <c:formatCode>General</c:formatCode>
                  <c:ptCount val="9"/>
                  <c:pt idx="0">
                    <c:v>50</c:v>
                  </c:pt>
                  <c:pt idx="1">
                    <c:v>55</c:v>
                  </c:pt>
                  <c:pt idx="2">
                    <c:v>75</c:v>
                  </c:pt>
                  <c:pt idx="3">
                    <c:v>85</c:v>
                  </c:pt>
                  <c:pt idx="4">
                    <c:v>55</c:v>
                  </c:pt>
                  <c:pt idx="5">
                    <c:v>50</c:v>
                  </c:pt>
                  <c:pt idx="6">
                    <c:v>#N/A</c:v>
                  </c:pt>
                  <c:pt idx="7">
                    <c:v>#N/A</c:v>
                  </c:pt>
                  <c:pt idx="8">
                    <c:v>#N/A</c:v>
                  </c:pt>
                </c:numCache>
              </c:numRef>
            </c:minus>
            <c:spPr>
              <a:ln w="15875"/>
            </c:spPr>
          </c:errBars>
          <c:cat>
            <c:strRef>
              <c:f>'Test 1'!$B$13:$B$21</c:f>
              <c:strCache>
                <c:ptCount val="6"/>
                <c:pt idx="0">
                  <c:v>3:00</c:v>
                </c:pt>
                <c:pt idx="1">
                  <c:v>6:00</c:v>
                </c:pt>
                <c:pt idx="2">
                  <c:v>9:00</c:v>
                </c:pt>
                <c:pt idx="3">
                  <c:v>12:00</c:v>
                </c:pt>
                <c:pt idx="4">
                  <c:v>Ruhe 3:00</c:v>
                </c:pt>
                <c:pt idx="5">
                  <c:v>Ruhe 6:00</c:v>
                </c:pt>
              </c:strCache>
            </c:strRef>
          </c:cat>
          <c:val>
            <c:numRef>
              <c:f>'Test 1'!$C$13:$C$21</c:f>
              <c:numCache>
                <c:formatCode>0\ "mm Hg"</c:formatCode>
                <c:ptCount val="9"/>
                <c:pt idx="0">
                  <c:v>120</c:v>
                </c:pt>
                <c:pt idx="1">
                  <c:v>130</c:v>
                </c:pt>
                <c:pt idx="2">
                  <c:v>145</c:v>
                </c:pt>
                <c:pt idx="3">
                  <c:v>160</c:v>
                </c:pt>
                <c:pt idx="4">
                  <c:v>130</c:v>
                </c:pt>
                <c:pt idx="5">
                  <c:v>120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346-4F0B-93BD-87C31593A5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"/>
        <c:axId val="11"/>
      </c:lineChart>
      <c:lineChart>
        <c:grouping val="standard"/>
        <c:varyColors val="0"/>
        <c:ser>
          <c:idx val="1"/>
          <c:order val="3"/>
          <c:tx>
            <c:v>200 W</c:v>
          </c:tx>
          <c:spPr>
            <a:ln>
              <a:noFill/>
            </a:ln>
          </c:spPr>
          <c:marker>
            <c:symbol val="none"/>
          </c:marker>
          <c:val>
            <c:numRef>
              <c:f>'Test 1'!$AC$13:$AC$21</c:f>
              <c:numCache>
                <c:formatCode>0\ "W"</c:formatCode>
                <c:ptCount val="9"/>
                <c:pt idx="0">
                  <c:v>80</c:v>
                </c:pt>
                <c:pt idx="1">
                  <c:v>120</c:v>
                </c:pt>
                <c:pt idx="2">
                  <c:v>160</c:v>
                </c:pt>
                <c:pt idx="3">
                  <c:v>200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346-4F0B-93BD-87C31593A5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9596832"/>
        <c:axId val="649596176"/>
      </c:lineChart>
      <c:catAx>
        <c:axId val="10"/>
        <c:scaling>
          <c:orientation val="minMax"/>
        </c:scaling>
        <c:delete val="0"/>
        <c:axPos val="b"/>
        <c:title>
          <c:tx>
            <c:rich>
              <a:bodyPr anchor="ctr" anchorCtr="1"/>
              <a:lstStyle/>
              <a:p>
                <a:pPr>
                  <a:defRPr lang="de-de" sz="1400" b="1" i="0" u="none" strike="noStrike" kern="100">
                    <a:solidFill>
                      <a:srgbClr val="000000"/>
                    </a:solidFill>
                    <a:latin typeface="Calibri" charset="0"/>
                  </a:defRPr>
                </a:pPr>
                <a:r>
                  <a:rPr lang="de-DE" sz="1400"/>
                  <a:t>Zeitverlauf  [min ]</a:t>
                </a:r>
              </a:p>
            </c:rich>
          </c:tx>
          <c:layout>
            <c:manualLayout>
              <c:xMode val="edge"/>
              <c:yMode val="edge"/>
              <c:x val="0.29846153846153844"/>
              <c:y val="0.92722280905189935"/>
              <c:w val="0.17374999999999999"/>
              <c:h val="4.9500000000000002E-2"/>
            </c:manualLayout>
          </c:layout>
          <c:overlay val="0"/>
          <c:spPr>
            <a:noFill/>
            <a:ln w="19050">
              <a:noFill/>
            </a:ln>
          </c:spPr>
        </c:title>
        <c:numFmt formatCode="[$-F400]h:mm:ss\ AM/PM" sourceLinked="0"/>
        <c:majorTickMark val="cross"/>
        <c:minorTickMark val="none"/>
        <c:tickLblPos val="nextTo"/>
        <c:spPr>
          <a:ln>
            <a:solidFill>
              <a:srgbClr val="000000"/>
            </a:solidFill>
          </a:ln>
        </c:spPr>
        <c:txPr>
          <a:bodyPr/>
          <a:lstStyle/>
          <a:p>
            <a:pPr>
              <a:defRPr sz="1200"/>
            </a:pPr>
            <a:endParaRPr lang="de-DE"/>
          </a:p>
        </c:txPr>
        <c:crossAx val="11"/>
        <c:crosses val="autoZero"/>
        <c:auto val="0"/>
        <c:lblAlgn val="l"/>
        <c:lblOffset val="100"/>
        <c:noMultiLvlLbl val="0"/>
      </c:catAx>
      <c:valAx>
        <c:axId val="11"/>
        <c:scaling>
          <c:orientation val="minMax"/>
        </c:scaling>
        <c:delete val="0"/>
        <c:axPos val="l"/>
        <c:majorGridlines>
          <c:spPr>
            <a:ln>
              <a:solidFill>
                <a:srgbClr val="000000"/>
              </a:solidFill>
            </a:ln>
          </c:spPr>
        </c:majorGridlines>
        <c:title>
          <c:tx>
            <c:rich>
              <a:bodyPr anchor="ctr" anchorCtr="1"/>
              <a:lstStyle/>
              <a:p>
                <a:pPr>
                  <a:defRPr lang="de-de" sz="1400" b="1" i="0" u="none" strike="noStrike" kern="100">
                    <a:solidFill>
                      <a:srgbClr val="FF0000"/>
                    </a:solidFill>
                    <a:latin typeface="Calibri" charset="0"/>
                  </a:defRPr>
                </a:pPr>
                <a:r>
                  <a:rPr lang="de-DE" sz="1400">
                    <a:solidFill>
                      <a:srgbClr val="5D7430"/>
                    </a:solidFill>
                  </a:rPr>
                  <a:t>RR   syst / diast.  [ mm Hg ]</a:t>
                </a:r>
                <a:r>
                  <a:rPr lang="de-DE" sz="1400"/>
                  <a:t> </a:t>
                </a:r>
              </a:p>
              <a:p>
                <a:pPr>
                  <a:defRPr lang="de-de" sz="1400" b="1" i="0" u="none" strike="noStrike" kern="100">
                    <a:solidFill>
                      <a:srgbClr val="FF0000"/>
                    </a:solidFill>
                    <a:latin typeface="Calibri" charset="0"/>
                  </a:defRPr>
                </a:pPr>
                <a:r>
                  <a:rPr lang="de-DE" sz="1400"/>
                  <a:t>Pulsfrequenz  [ b / min ]</a:t>
                </a:r>
              </a:p>
            </c:rich>
          </c:tx>
          <c:layout>
            <c:manualLayout>
              <c:xMode val="edge"/>
              <c:yMode val="edge"/>
              <c:x val="5.9191464703275726E-4"/>
              <c:y val="0.23701294934818229"/>
              <c:w val="0.247"/>
              <c:h val="0.1245"/>
            </c:manualLayout>
          </c:layout>
          <c:overlay val="0"/>
          <c:spPr>
            <a:solidFill>
              <a:srgbClr val="FFFFFF"/>
            </a:solidFill>
            <a:ln w="19050">
              <a:noFill/>
            </a:ln>
          </c:spPr>
        </c:title>
        <c:numFmt formatCode="0\ " sourceLinked="0"/>
        <c:majorTickMark val="cross"/>
        <c:minorTickMark val="none"/>
        <c:tickLblPos val="nextTo"/>
        <c:spPr>
          <a:ln>
            <a:solidFill>
              <a:srgbClr val="000000"/>
            </a:solidFill>
          </a:ln>
        </c:spPr>
        <c:crossAx val="10"/>
        <c:crosses val="autoZero"/>
        <c:crossBetween val="between"/>
      </c:valAx>
      <c:valAx>
        <c:axId val="649596176"/>
        <c:scaling>
          <c:orientation val="minMax"/>
        </c:scaling>
        <c:delete val="0"/>
        <c:axPos val="r"/>
        <c:majorGridlines>
          <c:spPr>
            <a:ln w="3175">
              <a:solidFill>
                <a:srgbClr val="00FFFF"/>
              </a:solidFill>
              <a:prstDash val="sysDot"/>
            </a:ln>
          </c:spPr>
        </c:majorGridlines>
        <c:title>
          <c:tx>
            <c:rich>
              <a:bodyPr/>
              <a:lstStyle/>
              <a:p>
                <a:pPr>
                  <a:defRPr>
                    <a:solidFill>
                      <a:srgbClr val="00D7D2"/>
                    </a:solidFill>
                  </a:defRPr>
                </a:pPr>
                <a:r>
                  <a:rPr lang="en-US">
                    <a:solidFill>
                      <a:srgbClr val="00D7D2"/>
                    </a:solidFill>
                  </a:rPr>
                  <a:t>Belastung [ Watt ]</a:t>
                </a:r>
              </a:p>
            </c:rich>
          </c:tx>
          <c:overlay val="0"/>
        </c:title>
        <c:numFmt formatCode="0\ &quot;W&quot;" sourceLinked="1"/>
        <c:majorTickMark val="out"/>
        <c:minorTickMark val="none"/>
        <c:tickLblPos val="nextTo"/>
        <c:crossAx val="649596832"/>
        <c:crosses val="max"/>
        <c:crossBetween val="between"/>
        <c:majorUnit val="50"/>
      </c:valAx>
      <c:catAx>
        <c:axId val="64959683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649596176"/>
        <c:crosses val="autoZero"/>
        <c:auto val="0"/>
        <c:lblAlgn val="ctr"/>
        <c:lblOffset val="100"/>
        <c:noMultiLvlLbl val="0"/>
      </c:catAx>
      <c:spPr>
        <a:gradFill>
          <a:gsLst>
            <a:gs pos="0">
              <a:srgbClr val="FFFFCC"/>
            </a:gs>
            <a:gs pos="100000">
              <a:srgbClr val="FFFFFF"/>
            </a:gs>
          </a:gsLst>
          <a:lin ang="5400000"/>
          <a:tileRect/>
        </a:gradFill>
        <a:ln w="9525">
          <a:solidFill>
            <a:srgbClr val="808080"/>
          </a:solidFill>
        </a:ln>
      </c:spPr>
    </c:plotArea>
    <c:plotVisOnly val="0"/>
    <c:dispBlanksAs val="gap"/>
    <c:showDLblsOverMax val="0"/>
  </c:chart>
  <c:spPr>
    <a:solidFill>
      <a:srgbClr val="FFFFFF"/>
    </a:solidFill>
    <a:ln w="12700">
      <a:solidFill>
        <a:srgbClr val="000000"/>
      </a:solidFill>
    </a:ln>
  </c:spPr>
  <c:txPr>
    <a:bodyPr rot="0" anchor="t"/>
    <a:lstStyle/>
    <a:p>
      <a:pPr>
        <a:defRPr lang="de-de" sz="1400" b="1" i="0" u="none" strike="noStrike" kern="100">
          <a:solidFill>
            <a:srgbClr val="000000"/>
          </a:solidFill>
          <a:latin typeface="Calibri" charset="0"/>
        </a:defRPr>
      </a:pPr>
      <a:endParaRPr lang="de-DE"/>
    </a:p>
  </c:txPr>
  <c:printSettings>
    <c:headerFooter/>
    <c:pageMargins b="0.78740157499999996" l="0.7" r="0.7" t="0.78740157499999996" header="0.3" footer="0.3"/>
    <c:pageSetup orientation="portrait"/>
  </c:printSettings>
  <c:extLst>
    <c:ext xmlns:sm="smo" uri="smo">
      <sm:colorScheme xmlns:sm="smo" id="1582837308" val="15"/>
    </c:ext>
  </c:extLst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948697916666666"/>
          <c:y val="5.0447600496326336E-2"/>
          <c:w val="0.69972274305555549"/>
          <c:h val="0.73611256185426788"/>
        </c:manualLayout>
      </c:layout>
      <c:scatterChart>
        <c:scatterStyle val="lineMarker"/>
        <c:varyColors val="0"/>
        <c:ser>
          <c:idx val="0"/>
          <c:order val="0"/>
          <c:tx>
            <c:strRef>
              <c:f>'PWC 130'!$A$6</c:f>
              <c:strCache>
                <c:ptCount val="1"/>
                <c:pt idx="0">
                  <c:v>15.03.19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7"/>
            <c:spPr>
              <a:solidFill>
                <a:schemeClr val="bg2">
                  <a:lumMod val="60000"/>
                  <a:lumOff val="40000"/>
                </a:schemeClr>
              </a:solidFill>
              <a:ln>
                <a:solidFill>
                  <a:srgbClr val="4472C4"/>
                </a:solidFill>
              </a:ln>
            </c:spPr>
          </c:marker>
          <c:xVal>
            <c:numRef>
              <c:f>'PWC 130'!$G$8</c:f>
              <c:numCache>
                <c:formatCode>0.0</c:formatCode>
                <c:ptCount val="1"/>
                <c:pt idx="0">
                  <c:v>55.906849315068492</c:v>
                </c:pt>
              </c:numCache>
            </c:numRef>
          </c:xVal>
          <c:yVal>
            <c:numRef>
              <c:f>'PWC 130'!$G$6</c:f>
              <c:numCache>
                <c:formatCode>0.0\ "W/kg"</c:formatCode>
                <c:ptCount val="1"/>
                <c:pt idx="0">
                  <c:v>1.3734939759036144</c:v>
                </c:pt>
              </c:numCache>
            </c:numRef>
          </c:yVal>
          <c:smooth val="0"/>
          <c:extLst>
            <c:ext xmlns:sm="smo" uri="smo">
              <sm:meanLine>
                <c:spPr>
                  <a:ln>
                    <a:noFill/>
                  </a:ln>
                </c:spPr>
              </sm:meanLine>
              <sm:minMaxLine>
                <c:spPr>
                  <a:ln>
                    <a:noFill/>
                  </a:ln>
                </c:spPr>
              </sm:minMaxLine>
              <sm:stDevLine>
                <c:spPr>
                  <a:ln>
                    <a:noFill/>
                  </a:ln>
                </c:spPr>
              </sm:stDevLine>
              <sm:trendLine>
                <c:spPr>
                  <a:ln>
                    <a:noFill/>
                  </a:ln>
                </c:spPr>
              </sm:trendLine>
            </c:ext>
            <c:ext xmlns:c16="http://schemas.microsoft.com/office/drawing/2014/chart" uri="{C3380CC4-5D6E-409C-BE32-E72D297353CC}">
              <c16:uniqueId val="{00000000-2A9F-45AA-83E3-B0BEF4488A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"/>
        <c:axId val="11"/>
      </c:scatterChart>
      <c:valAx>
        <c:axId val="10"/>
        <c:scaling>
          <c:orientation val="minMax"/>
          <c:max val="70"/>
          <c:min val="30"/>
        </c:scaling>
        <c:delete val="0"/>
        <c:axPos val="b"/>
        <c:majorGridlines>
          <c:spPr>
            <a:ln w="9525">
              <a:solidFill>
                <a:srgbClr val="7F7F7F"/>
              </a:solidFill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de-DE"/>
                  <a:t>Jahre</a:t>
                </a:r>
              </a:p>
            </c:rich>
          </c:tx>
          <c:layout>
            <c:manualLayout>
              <c:xMode val="edge"/>
              <c:yMode val="edge"/>
              <c:x val="0.50875000000000004"/>
              <c:y val="0.90825"/>
              <c:w val="0.10575"/>
              <c:h val="7.9750000000000001E-2"/>
            </c:manualLayout>
          </c:layout>
          <c:overlay val="0"/>
          <c:spPr>
            <a:noFill/>
            <a:ln w="9525">
              <a:noFill/>
            </a:ln>
          </c:spPr>
        </c:title>
        <c:numFmt formatCode="0" sourceLinked="0"/>
        <c:majorTickMark val="none"/>
        <c:minorTickMark val="none"/>
        <c:tickLblPos val="nextTo"/>
        <c:spPr>
          <a:ln w="9525">
            <a:solidFill>
              <a:srgbClr val="BFBFBF"/>
            </a:solidFill>
          </a:ln>
        </c:spPr>
        <c:txPr>
          <a:bodyPr rot="0" vert="horz" anchor="ctr" anchorCtr="1"/>
          <a:lstStyle/>
          <a:p>
            <a:pPr>
              <a:defRPr lang="de-de" sz="1400" b="0" i="0" u="none" strike="noStrike" kern="100">
                <a:solidFill>
                  <a:srgbClr val="595959"/>
                </a:solidFill>
                <a:latin typeface="Calibri" charset="0"/>
              </a:defRPr>
            </a:pPr>
            <a:endParaRPr lang="de-DE"/>
          </a:p>
        </c:txPr>
        <c:crossAx val="11"/>
        <c:crosses val="autoZero"/>
        <c:crossBetween val="midCat"/>
        <c:majorUnit val="10"/>
      </c:valAx>
      <c:valAx>
        <c:axId val="11"/>
        <c:scaling>
          <c:orientation val="minMax"/>
          <c:max val="3"/>
        </c:scaling>
        <c:delete val="0"/>
        <c:axPos val="l"/>
        <c:majorGridlines>
          <c:spPr>
            <a:ln w="9525">
              <a:solidFill>
                <a:srgbClr val="7F7F7F"/>
              </a:solidFill>
            </a:ln>
          </c:spPr>
        </c:majorGridlines>
        <c:title>
          <c:tx>
            <c:rich>
              <a:bodyPr rot="16200000"/>
              <a:lstStyle/>
              <a:p>
                <a:pPr>
                  <a:defRPr/>
                </a:pPr>
                <a:r>
                  <a:rPr lang="de-DE"/>
                  <a:t>PWC 130  (Watt / kg )</a:t>
                </a:r>
              </a:p>
            </c:rich>
          </c:tx>
          <c:overlay val="0"/>
          <c:spPr>
            <a:noFill/>
            <a:ln w="9525">
              <a:noFill/>
            </a:ln>
          </c:spPr>
        </c:title>
        <c:numFmt formatCode="0.0" sourceLinked="0"/>
        <c:majorTickMark val="none"/>
        <c:minorTickMark val="none"/>
        <c:tickLblPos val="nextTo"/>
        <c:spPr>
          <a:ln w="9525">
            <a:solidFill>
              <a:srgbClr val="BFBFBF"/>
            </a:solidFill>
          </a:ln>
        </c:spPr>
        <c:txPr>
          <a:bodyPr rot="-5400000" vert="horz" anchor="ctr" anchorCtr="1"/>
          <a:lstStyle/>
          <a:p>
            <a:pPr>
              <a:defRPr lang="de-de" sz="1400" b="0" i="0" u="none" strike="noStrike" kern="100" baseline="0">
                <a:solidFill>
                  <a:srgbClr val="595959"/>
                </a:solidFill>
                <a:latin typeface="Calibri" charset="0"/>
              </a:defRPr>
            </a:pPr>
            <a:endParaRPr lang="de-DE"/>
          </a:p>
        </c:txPr>
        <c:crossAx val="10"/>
        <c:crosses val="autoZero"/>
        <c:crossBetween val="midCat"/>
      </c:valAx>
      <c:spPr>
        <a:blipFill>
          <a:blip xmlns:r="http://schemas.openxmlformats.org/officeDocument/2006/relationships" r:embed="rId1"/>
          <a:stretch>
            <a:fillRect/>
          </a:stretch>
        </a:blipFill>
        <a:ln w="19050">
          <a:noFill/>
        </a:ln>
      </c:spPr>
    </c:plotArea>
    <c:legend>
      <c:legendPos val="r"/>
      <c:layout>
        <c:manualLayout>
          <c:xMode val="edge"/>
          <c:yMode val="edge"/>
          <c:x val="0.83899826388888887"/>
          <c:y val="0.35451950812728633"/>
          <c:w val="0.13686701388888889"/>
          <c:h val="7.4722997333565966E-2"/>
        </c:manualLayout>
      </c:layout>
      <c:overlay val="0"/>
      <c:txPr>
        <a:bodyPr/>
        <a:lstStyle/>
        <a:p>
          <a:pPr>
            <a:defRPr sz="1000" b="1"/>
          </a:pPr>
          <a:endParaRPr lang="de-DE"/>
        </a:p>
      </c:txPr>
    </c:legend>
    <c:plotVisOnly val="1"/>
    <c:dispBlanksAs val="gap"/>
    <c:showDLblsOverMax val="0"/>
  </c:chart>
  <c:spPr>
    <a:solidFill>
      <a:srgbClr val="FFFFFF"/>
    </a:solidFill>
    <a:ln w="9525">
      <a:solidFill>
        <a:schemeClr val="tx1"/>
      </a:solidFill>
    </a:ln>
  </c:spPr>
  <c:txPr>
    <a:bodyPr rot="0" anchor="t"/>
    <a:lstStyle/>
    <a:p>
      <a:pPr>
        <a:defRPr lang="de-de" sz="1400" b="0" i="0" u="none" strike="noStrike" kern="100">
          <a:solidFill>
            <a:srgbClr val="000000"/>
          </a:solidFill>
          <a:latin typeface="Calibri" charset="0"/>
        </a:defRPr>
      </a:pPr>
      <a:endParaRPr lang="de-DE"/>
    </a:p>
  </c:txPr>
  <c:printSettings>
    <c:headerFooter/>
    <c:pageMargins b="0.78740157499999996" l="0.7" r="0.7" t="0.78740157499999996" header="0.3" footer="0.3"/>
    <c:pageSetup/>
  </c:printSettings>
  <c:extLst>
    <c:ext xmlns:sm="smo" uri="smo">
      <sm:colorScheme xmlns:sm="smo" id="1582837308" val="15"/>
    </c:ext>
  </c:extLst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8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PWC 130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8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0.13428851850371495"/>
          <c:y val="0.14569322176803259"/>
          <c:w val="0.69794149305555553"/>
          <c:h val="0.65798922350680455"/>
        </c:manualLayout>
      </c:layout>
      <c:scatterChart>
        <c:scatterStyle val="lineMarker"/>
        <c:varyColors val="0"/>
        <c:ser>
          <c:idx val="4"/>
          <c:order val="0"/>
          <c:tx>
            <c:strRef>
              <c:f>'Test 1'!$G$3</c:f>
              <c:strCache>
                <c:ptCount val="1"/>
                <c:pt idx="0">
                  <c:v>15.03.19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trendline>
            <c:spPr>
              <a:ln w="19050" cap="rnd">
                <a:solidFill>
                  <a:srgbClr val="808080"/>
                </a:solidFill>
                <a:prstDash val="sysDot"/>
              </a:ln>
              <a:effectLst/>
            </c:spPr>
            <c:trendlineType val="poly"/>
            <c:order val="4"/>
            <c:dispRSqr val="0"/>
            <c:dispEq val="0"/>
          </c:trendline>
          <c:xVal>
            <c:numRef>
              <c:f>'Test 1'!$AO$5:$AO$11</c:f>
              <c:numCache>
                <c:formatCode>0</c:formatCode>
                <c:ptCount val="7"/>
                <c:pt idx="0">
                  <c:v>0</c:v>
                </c:pt>
                <c:pt idx="1">
                  <c:v>40</c:v>
                </c:pt>
                <c:pt idx="2">
                  <c:v>80</c:v>
                </c:pt>
                <c:pt idx="3">
                  <c:v>120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</c:numCache>
            </c:numRef>
          </c:xVal>
          <c:yVal>
            <c:numRef>
              <c:f>'Test 1'!$AL$5:$AL$11</c:f>
              <c:numCache>
                <c:formatCode>0</c:formatCode>
                <c:ptCount val="7"/>
                <c:pt idx="0">
                  <c:v>76</c:v>
                </c:pt>
                <c:pt idx="1">
                  <c:v>88</c:v>
                </c:pt>
                <c:pt idx="2">
                  <c:v>110</c:v>
                </c:pt>
                <c:pt idx="3">
                  <c:v>132</c:v>
                </c:pt>
                <c:pt idx="4" formatCode="General">
                  <c:v>#N/A</c:v>
                </c:pt>
                <c:pt idx="5" formatCode="General">
                  <c:v>#N/A</c:v>
                </c:pt>
                <c:pt idx="6" formatCode="General">
                  <c:v>#N/A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B2FB-4E7C-ABAE-42240B282BD6}"/>
            </c:ext>
          </c:extLst>
        </c:ser>
        <c:ser>
          <c:idx val="1"/>
          <c:order val="1"/>
          <c:tx>
            <c:v>HF 130</c:v>
          </c:tx>
          <c:spPr>
            <a:ln w="22225" cap="rnd">
              <a:solidFill>
                <a:schemeClr val="tx1">
                  <a:lumMod val="50000"/>
                  <a:lumOff val="5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'Test 1'!$AM$5:$AM$11</c:f>
              <c:numCache>
                <c:formatCode>0</c:formatCode>
                <c:ptCount val="7"/>
                <c:pt idx="0">
                  <c:v>0</c:v>
                </c:pt>
                <c:pt idx="1">
                  <c:v>40</c:v>
                </c:pt>
                <c:pt idx="2">
                  <c:v>80</c:v>
                </c:pt>
                <c:pt idx="3">
                  <c:v>120</c:v>
                </c:pt>
                <c:pt idx="4" formatCode="General">
                  <c:v>#N/A</c:v>
                </c:pt>
                <c:pt idx="5" formatCode="General">
                  <c:v>#N/A</c:v>
                </c:pt>
                <c:pt idx="6" formatCode="General">
                  <c:v>#N/A</c:v>
                </c:pt>
              </c:numCache>
            </c:numRef>
          </c:xVal>
          <c:yVal>
            <c:numRef>
              <c:f>'Test 1'!$AN$5:$AN$11</c:f>
              <c:numCache>
                <c:formatCode>General</c:formatCode>
                <c:ptCount val="7"/>
                <c:pt idx="0">
                  <c:v>130</c:v>
                </c:pt>
                <c:pt idx="1">
                  <c:v>130</c:v>
                </c:pt>
                <c:pt idx="2">
                  <c:v>130</c:v>
                </c:pt>
                <c:pt idx="3">
                  <c:v>130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128-4EC4-AE3B-FCF945A133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80103392"/>
        <c:axId val="480108968"/>
      </c:scatterChart>
      <c:valAx>
        <c:axId val="48010339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bg1">
                  <a:lumMod val="6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bg1">
                  <a:lumMod val="8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4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Leistung ( Watt 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4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0" sourceLinked="1"/>
        <c:majorTickMark val="out"/>
        <c:minorTickMark val="in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480108968"/>
        <c:crosses val="autoZero"/>
        <c:crossBetween val="midCat"/>
      </c:valAx>
      <c:valAx>
        <c:axId val="480108968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7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4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Herzfrequenz ( b / min )</a:t>
                </a:r>
              </a:p>
            </c:rich>
          </c:tx>
          <c:layout>
            <c:manualLayout>
              <c:xMode val="edge"/>
              <c:yMode val="edge"/>
              <c:x val="2.5631944444444435E-3"/>
              <c:y val="0.2249367939947518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4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480103392"/>
        <c:crosses val="autoZero"/>
        <c:crossBetween val="midCat"/>
      </c:valAx>
      <c:spPr>
        <a:gradFill>
          <a:gsLst>
            <a:gs pos="0">
              <a:schemeClr val="accent1">
                <a:lumMod val="20000"/>
                <a:lumOff val="80000"/>
              </a:schemeClr>
            </a:gs>
            <a:gs pos="100000">
              <a:srgbClr val="FFC000"/>
            </a:gs>
          </a:gsLst>
          <a:lin ang="5400000" scaled="0"/>
        </a:gradFill>
        <a:ln>
          <a:noFill/>
        </a:ln>
        <a:effectLst/>
      </c:spPr>
    </c:plotArea>
    <c:legend>
      <c:legendPos val="r"/>
      <c:legendEntry>
        <c:idx val="2"/>
        <c:delete val="1"/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zero"/>
    <c:showDLblsOverMax val="0"/>
  </c:chart>
  <c:spPr>
    <a:solidFill>
      <a:schemeClr val="bg1"/>
    </a:solidFill>
    <a:ln w="6350" cap="flat" cmpd="sng" algn="ctr">
      <a:solidFill>
        <a:srgbClr val="808080"/>
      </a:solidFill>
      <a:round/>
    </a:ln>
    <a:effectLst/>
  </c:spPr>
  <c:txPr>
    <a:bodyPr/>
    <a:lstStyle/>
    <a:p>
      <a:pPr>
        <a:defRPr sz="1400" b="1"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9824563985576568"/>
          <c:y val="7.8477732436331216E-2"/>
          <c:w val="0.62790858006327621"/>
          <c:h val="0.70889198242484885"/>
        </c:manualLayout>
      </c:layout>
      <c:barChart>
        <c:barDir val="col"/>
        <c:grouping val="clustered"/>
        <c:varyColors val="0"/>
        <c:ser>
          <c:idx val="2"/>
          <c:order val="0"/>
          <c:tx>
            <c:v>Belastung in Watt</c:v>
          </c:tx>
          <c:spPr>
            <a:solidFill>
              <a:srgbClr val="00FFFF">
                <a:alpha val="50000"/>
              </a:srgbClr>
            </a:solidFill>
            <a:ln w="9525">
              <a:solidFill>
                <a:srgbClr val="305496"/>
              </a:solidFill>
            </a:ln>
          </c:spPr>
          <c:invertIfNegative val="0"/>
          <c:cat>
            <c:strRef>
              <c:f>'Test 1'!$B$13:$B$21</c:f>
              <c:strCache>
                <c:ptCount val="6"/>
                <c:pt idx="0">
                  <c:v>3:00</c:v>
                </c:pt>
                <c:pt idx="1">
                  <c:v>6:00</c:v>
                </c:pt>
                <c:pt idx="2">
                  <c:v>9:00</c:v>
                </c:pt>
                <c:pt idx="3">
                  <c:v>12:00</c:v>
                </c:pt>
                <c:pt idx="4">
                  <c:v>Ruhe 3:00</c:v>
                </c:pt>
                <c:pt idx="5">
                  <c:v>Ruhe 6:00</c:v>
                </c:pt>
              </c:strCache>
            </c:strRef>
          </c:cat>
          <c:val>
            <c:numRef>
              <c:f>'Test 2'!$A$13:$A$21</c:f>
              <c:numCache>
                <c:formatCode>0\ "W"</c:formatCode>
                <c:ptCount val="9"/>
                <c:pt idx="0">
                  <c:v>0</c:v>
                </c:pt>
                <c:pt idx="1">
                  <c:v>40</c:v>
                </c:pt>
                <c:pt idx="2">
                  <c:v>80</c:v>
                </c:pt>
                <c:pt idx="3">
                  <c:v>120</c:v>
                </c:pt>
                <c:pt idx="4">
                  <c:v>160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sm="smo" uri="smo">
              <sm:meanLine>
                <c:spPr>
                  <a:ln>
                    <a:noFill/>
                  </a:ln>
                </c:spPr>
              </sm:meanLine>
              <sm:minMaxLine>
                <c:spPr>
                  <a:ln>
                    <a:noFill/>
                  </a:ln>
                </c:spPr>
              </sm:minMaxLine>
              <sm:stDevLine>
                <c:spPr>
                  <a:ln>
                    <a:noFill/>
                  </a:ln>
                </c:spPr>
              </sm:stDevLine>
              <sm:trendLine>
                <c:spPr>
                  <a:ln>
                    <a:noFill/>
                  </a:ln>
                </c:spPr>
              </sm:trendLine>
            </c:ext>
            <c:ext xmlns:c16="http://schemas.microsoft.com/office/drawing/2014/chart" uri="{C3380CC4-5D6E-409C-BE32-E72D297353CC}">
              <c16:uniqueId val="{00000000-0E2E-4EF7-801C-D5FB23B979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9"/>
        <c:axId val="649596832"/>
        <c:axId val="649596176"/>
      </c:barChart>
      <c:lineChart>
        <c:grouping val="standard"/>
        <c:varyColors val="0"/>
        <c:ser>
          <c:idx val="3"/>
          <c:order val="1"/>
          <c:tx>
            <c:v>Herzfrequenz</c:v>
          </c:tx>
          <c:spPr>
            <a:ln>
              <a:solidFill>
                <a:srgbClr val="FF0000"/>
              </a:solidFill>
            </a:ln>
          </c:spPr>
          <c:marker>
            <c:symbol val="circle"/>
            <c:size val="8"/>
            <c:spPr>
              <a:noFill/>
              <a:ln w="15875">
                <a:solidFill>
                  <a:srgbClr val="FF0000"/>
                </a:solidFill>
              </a:ln>
            </c:spPr>
          </c:marker>
          <c:cat>
            <c:strRef>
              <c:f>'Test 1'!$B$13:$B$21</c:f>
              <c:strCache>
                <c:ptCount val="6"/>
                <c:pt idx="0">
                  <c:v>3:00</c:v>
                </c:pt>
                <c:pt idx="1">
                  <c:v>6:00</c:v>
                </c:pt>
                <c:pt idx="2">
                  <c:v>9:00</c:v>
                </c:pt>
                <c:pt idx="3">
                  <c:v>12:00</c:v>
                </c:pt>
                <c:pt idx="4">
                  <c:v>Ruhe 3:00</c:v>
                </c:pt>
                <c:pt idx="5">
                  <c:v>Ruhe 6:00</c:v>
                </c:pt>
              </c:strCache>
            </c:strRef>
          </c:cat>
          <c:val>
            <c:numRef>
              <c:f>'Test 2'!$E$13:$E$21</c:f>
              <c:numCache>
                <c:formatCode>0\ "b/min"</c:formatCode>
                <c:ptCount val="9"/>
                <c:pt idx="0">
                  <c:v>70</c:v>
                </c:pt>
                <c:pt idx="1">
                  <c:v>84</c:v>
                </c:pt>
                <c:pt idx="2">
                  <c:v>97</c:v>
                </c:pt>
                <c:pt idx="3">
                  <c:v>113</c:v>
                </c:pt>
                <c:pt idx="4">
                  <c:v>135</c:v>
                </c:pt>
                <c:pt idx="5">
                  <c:v>120</c:v>
                </c:pt>
                <c:pt idx="6">
                  <c:v>90</c:v>
                </c:pt>
                <c:pt idx="7">
                  <c:v>#N/A</c:v>
                </c:pt>
                <c:pt idx="8">
                  <c:v>#N/A</c:v>
                </c:pt>
              </c:numCache>
            </c:numRef>
          </c:val>
          <c:smooth val="0"/>
          <c:extLst>
            <c:ext xmlns:sm="smo" uri="smo">
              <sm:meanLine>
                <c:spPr>
                  <a:ln>
                    <a:noFill/>
                  </a:ln>
                </c:spPr>
              </sm:meanLine>
              <sm:minMaxLine>
                <c:spPr>
                  <a:ln>
                    <a:noFill/>
                  </a:ln>
                </c:spPr>
              </sm:minMaxLine>
              <sm:stDevLine>
                <c:spPr>
                  <a:ln>
                    <a:noFill/>
                  </a:ln>
                </c:spPr>
              </sm:stDevLine>
              <sm:trendLine>
                <c:spPr>
                  <a:ln>
                    <a:noFill/>
                  </a:ln>
                </c:spPr>
              </sm:trendLine>
            </c:ext>
            <c:ext xmlns:c16="http://schemas.microsoft.com/office/drawing/2014/chart" uri="{C3380CC4-5D6E-409C-BE32-E72D297353CC}">
              <c16:uniqueId val="{00000001-0E2E-4EF7-801C-D5FB23B97968}"/>
            </c:ext>
          </c:extLst>
        </c:ser>
        <c:ser>
          <c:idx val="0"/>
          <c:order val="2"/>
          <c:tx>
            <c:v>RR</c:v>
          </c:tx>
          <c:spPr>
            <a:ln>
              <a:noFill/>
            </a:ln>
          </c:spPr>
          <c:marker>
            <c:symbol val="none"/>
          </c:marker>
          <c:errBars>
            <c:errDir val="y"/>
            <c:errBarType val="both"/>
            <c:errValType val="cust"/>
            <c:noEndCap val="0"/>
            <c:plus>
              <c:numLit>
                <c:formatCode>General</c:formatCode>
                <c:ptCount val="1"/>
                <c:pt idx="0">
                  <c:v>1</c:v>
                </c:pt>
              </c:numLit>
            </c:plus>
            <c:minus>
              <c:numRef>
                <c:f>'Test 2'!$F$13:$F$21</c:f>
                <c:numCache>
                  <c:formatCode>General</c:formatCode>
                  <c:ptCount val="9"/>
                  <c:pt idx="0">
                    <c:v>40</c:v>
                  </c:pt>
                  <c:pt idx="1">
                    <c:v>50</c:v>
                  </c:pt>
                  <c:pt idx="2">
                    <c:v>60</c:v>
                  </c:pt>
                  <c:pt idx="3">
                    <c:v>75</c:v>
                  </c:pt>
                  <c:pt idx="4">
                    <c:v>90</c:v>
                  </c:pt>
                  <c:pt idx="5">
                    <c:v>60</c:v>
                  </c:pt>
                  <c:pt idx="6">
                    <c:v>50</c:v>
                  </c:pt>
                  <c:pt idx="7">
                    <c:v>#N/A</c:v>
                  </c:pt>
                  <c:pt idx="8">
                    <c:v>#N/A</c:v>
                  </c:pt>
                </c:numCache>
              </c:numRef>
            </c:minus>
            <c:spPr>
              <a:ln w="15875"/>
            </c:spPr>
          </c:errBars>
          <c:cat>
            <c:strRef>
              <c:f>'Test 1'!$B$13:$B$21</c:f>
              <c:strCache>
                <c:ptCount val="6"/>
                <c:pt idx="0">
                  <c:v>3:00</c:v>
                </c:pt>
                <c:pt idx="1">
                  <c:v>6:00</c:v>
                </c:pt>
                <c:pt idx="2">
                  <c:v>9:00</c:v>
                </c:pt>
                <c:pt idx="3">
                  <c:v>12:00</c:v>
                </c:pt>
                <c:pt idx="4">
                  <c:v>Ruhe 3:00</c:v>
                </c:pt>
                <c:pt idx="5">
                  <c:v>Ruhe 6:00</c:v>
                </c:pt>
              </c:strCache>
            </c:strRef>
          </c:cat>
          <c:val>
            <c:numRef>
              <c:f>'Test 2'!$C$13:$C$21</c:f>
              <c:numCache>
                <c:formatCode>0\ "mm Hg"</c:formatCode>
                <c:ptCount val="9"/>
                <c:pt idx="0">
                  <c:v>120</c:v>
                </c:pt>
                <c:pt idx="1">
                  <c:v>130</c:v>
                </c:pt>
                <c:pt idx="2">
                  <c:v>140</c:v>
                </c:pt>
                <c:pt idx="3">
                  <c:v>160</c:v>
                </c:pt>
                <c:pt idx="4">
                  <c:v>180</c:v>
                </c:pt>
                <c:pt idx="5">
                  <c:v>140</c:v>
                </c:pt>
                <c:pt idx="6">
                  <c:v>120</c:v>
                </c:pt>
                <c:pt idx="7">
                  <c:v>#N/A</c:v>
                </c:pt>
                <c:pt idx="8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E2E-4EF7-801C-D5FB23B979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"/>
        <c:axId val="11"/>
      </c:lineChart>
      <c:lineChart>
        <c:grouping val="standard"/>
        <c:varyColors val="0"/>
        <c:ser>
          <c:idx val="1"/>
          <c:order val="3"/>
          <c:tx>
            <c:v>200 W</c:v>
          </c:tx>
          <c:spPr>
            <a:ln>
              <a:noFill/>
            </a:ln>
          </c:spPr>
          <c:marker>
            <c:symbol val="none"/>
          </c:marker>
          <c:val>
            <c:numRef>
              <c:f>'Test 2'!$AO$13:$AO$21</c:f>
              <c:numCache>
                <c:formatCode>0\ "W"</c:formatCode>
                <c:ptCount val="9"/>
                <c:pt idx="0">
                  <c:v>80</c:v>
                </c:pt>
                <c:pt idx="1">
                  <c:v>120</c:v>
                </c:pt>
                <c:pt idx="2">
                  <c:v>160</c:v>
                </c:pt>
                <c:pt idx="3">
                  <c:v>200</c:v>
                </c:pt>
                <c:pt idx="4">
                  <c:v>240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E2E-4EF7-801C-D5FB23B979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9596832"/>
        <c:axId val="649596176"/>
      </c:lineChart>
      <c:catAx>
        <c:axId val="10"/>
        <c:scaling>
          <c:orientation val="minMax"/>
        </c:scaling>
        <c:delete val="0"/>
        <c:axPos val="b"/>
        <c:title>
          <c:tx>
            <c:rich>
              <a:bodyPr anchor="ctr" anchorCtr="1"/>
              <a:lstStyle/>
              <a:p>
                <a:pPr>
                  <a:defRPr lang="de-de" sz="1400" b="1" i="0" u="none" strike="noStrike" kern="100">
                    <a:solidFill>
                      <a:srgbClr val="000000"/>
                    </a:solidFill>
                    <a:latin typeface="Calibri" charset="0"/>
                  </a:defRPr>
                </a:pPr>
                <a:r>
                  <a:rPr lang="de-DE" sz="1400"/>
                  <a:t>Zeitverlauf  [min ]</a:t>
                </a:r>
              </a:p>
            </c:rich>
          </c:tx>
          <c:layout>
            <c:manualLayout>
              <c:xMode val="edge"/>
              <c:yMode val="edge"/>
              <c:x val="0.29846153846153844"/>
              <c:y val="0.92722280905189935"/>
              <c:w val="0.17374999999999999"/>
              <c:h val="4.9500000000000002E-2"/>
            </c:manualLayout>
          </c:layout>
          <c:overlay val="0"/>
          <c:spPr>
            <a:noFill/>
            <a:ln w="19050">
              <a:noFill/>
            </a:ln>
          </c:spPr>
        </c:title>
        <c:numFmt formatCode="[$-F400]h:mm:ss\ AM/PM" sourceLinked="0"/>
        <c:majorTickMark val="cross"/>
        <c:minorTickMark val="none"/>
        <c:tickLblPos val="nextTo"/>
        <c:spPr>
          <a:ln>
            <a:solidFill>
              <a:srgbClr val="000000"/>
            </a:solidFill>
          </a:ln>
        </c:spPr>
        <c:txPr>
          <a:bodyPr/>
          <a:lstStyle/>
          <a:p>
            <a:pPr>
              <a:defRPr sz="1200"/>
            </a:pPr>
            <a:endParaRPr lang="de-DE"/>
          </a:p>
        </c:txPr>
        <c:crossAx val="11"/>
        <c:crosses val="autoZero"/>
        <c:auto val="0"/>
        <c:lblAlgn val="l"/>
        <c:lblOffset val="100"/>
        <c:noMultiLvlLbl val="0"/>
      </c:catAx>
      <c:valAx>
        <c:axId val="11"/>
        <c:scaling>
          <c:orientation val="minMax"/>
        </c:scaling>
        <c:delete val="0"/>
        <c:axPos val="l"/>
        <c:majorGridlines>
          <c:spPr>
            <a:ln>
              <a:solidFill>
                <a:srgbClr val="000000"/>
              </a:solidFill>
            </a:ln>
          </c:spPr>
        </c:majorGridlines>
        <c:title>
          <c:tx>
            <c:rich>
              <a:bodyPr anchor="ctr" anchorCtr="1"/>
              <a:lstStyle/>
              <a:p>
                <a:pPr>
                  <a:defRPr lang="de-de" sz="1400" b="1" i="0" u="none" strike="noStrike" kern="100">
                    <a:solidFill>
                      <a:srgbClr val="FF0000"/>
                    </a:solidFill>
                    <a:latin typeface="Calibri" charset="0"/>
                  </a:defRPr>
                </a:pPr>
                <a:r>
                  <a:rPr lang="de-DE" sz="1400">
                    <a:solidFill>
                      <a:srgbClr val="5D7430"/>
                    </a:solidFill>
                  </a:rPr>
                  <a:t>RR   syst / diast.  [ mm Hg ]</a:t>
                </a:r>
                <a:r>
                  <a:rPr lang="de-DE" sz="1400"/>
                  <a:t> </a:t>
                </a:r>
              </a:p>
              <a:p>
                <a:pPr>
                  <a:defRPr lang="de-de" sz="1400" b="1" i="0" u="none" strike="noStrike" kern="100">
                    <a:solidFill>
                      <a:srgbClr val="FF0000"/>
                    </a:solidFill>
                    <a:latin typeface="Calibri" charset="0"/>
                  </a:defRPr>
                </a:pPr>
                <a:r>
                  <a:rPr lang="de-DE" sz="1400"/>
                  <a:t>Pulsfrequenz  [ b / min ]</a:t>
                </a:r>
              </a:p>
            </c:rich>
          </c:tx>
          <c:layout>
            <c:manualLayout>
              <c:xMode val="edge"/>
              <c:yMode val="edge"/>
              <c:x val="5.9191464703275726E-4"/>
              <c:y val="0.23701294934818229"/>
              <c:w val="0.247"/>
              <c:h val="0.1245"/>
            </c:manualLayout>
          </c:layout>
          <c:overlay val="0"/>
          <c:spPr>
            <a:solidFill>
              <a:srgbClr val="FFFFFF"/>
            </a:solidFill>
            <a:ln w="19050">
              <a:noFill/>
            </a:ln>
          </c:spPr>
        </c:title>
        <c:numFmt formatCode="0\ " sourceLinked="0"/>
        <c:majorTickMark val="cross"/>
        <c:minorTickMark val="none"/>
        <c:tickLblPos val="nextTo"/>
        <c:spPr>
          <a:ln>
            <a:solidFill>
              <a:srgbClr val="000000"/>
            </a:solidFill>
          </a:ln>
        </c:spPr>
        <c:crossAx val="10"/>
        <c:crosses val="autoZero"/>
        <c:crossBetween val="between"/>
      </c:valAx>
      <c:valAx>
        <c:axId val="649596176"/>
        <c:scaling>
          <c:orientation val="minMax"/>
        </c:scaling>
        <c:delete val="0"/>
        <c:axPos val="r"/>
        <c:majorGridlines>
          <c:spPr>
            <a:ln w="3175">
              <a:solidFill>
                <a:srgbClr val="00FFFF"/>
              </a:solidFill>
              <a:prstDash val="sysDot"/>
            </a:ln>
          </c:spPr>
        </c:majorGridlines>
        <c:title>
          <c:tx>
            <c:rich>
              <a:bodyPr/>
              <a:lstStyle/>
              <a:p>
                <a:pPr>
                  <a:defRPr>
                    <a:solidFill>
                      <a:srgbClr val="00D7D2"/>
                    </a:solidFill>
                  </a:defRPr>
                </a:pPr>
                <a:r>
                  <a:rPr lang="en-US">
                    <a:solidFill>
                      <a:srgbClr val="00D7D2"/>
                    </a:solidFill>
                  </a:rPr>
                  <a:t>Belastung [ Watt ]</a:t>
                </a:r>
              </a:p>
            </c:rich>
          </c:tx>
          <c:layout>
            <c:manualLayout>
              <c:xMode val="edge"/>
              <c:yMode val="edge"/>
              <c:x val="0.94993146417445484"/>
              <c:y val="0.21036646952955265"/>
            </c:manualLayout>
          </c:layout>
          <c:overlay val="0"/>
        </c:title>
        <c:numFmt formatCode="0\ &quot;W&quot;" sourceLinked="1"/>
        <c:majorTickMark val="out"/>
        <c:minorTickMark val="none"/>
        <c:tickLblPos val="nextTo"/>
        <c:crossAx val="649596832"/>
        <c:crosses val="max"/>
        <c:crossBetween val="between"/>
        <c:majorUnit val="50"/>
      </c:valAx>
      <c:catAx>
        <c:axId val="64959683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649596176"/>
        <c:crosses val="autoZero"/>
        <c:auto val="0"/>
        <c:lblAlgn val="ctr"/>
        <c:lblOffset val="100"/>
        <c:noMultiLvlLbl val="0"/>
      </c:catAx>
      <c:spPr>
        <a:gradFill>
          <a:gsLst>
            <a:gs pos="0">
              <a:srgbClr val="FFFFCC"/>
            </a:gs>
            <a:gs pos="100000">
              <a:srgbClr val="FFFFFF"/>
            </a:gs>
          </a:gsLst>
          <a:lin ang="5400000"/>
          <a:tileRect/>
        </a:gradFill>
        <a:ln w="9525">
          <a:solidFill>
            <a:srgbClr val="808080"/>
          </a:solidFill>
        </a:ln>
      </c:spPr>
    </c:plotArea>
    <c:plotVisOnly val="0"/>
    <c:dispBlanksAs val="gap"/>
    <c:showDLblsOverMax val="0"/>
  </c:chart>
  <c:spPr>
    <a:solidFill>
      <a:srgbClr val="FFFFFF"/>
    </a:solidFill>
    <a:ln w="12700">
      <a:solidFill>
        <a:srgbClr val="000000"/>
      </a:solidFill>
    </a:ln>
  </c:spPr>
  <c:txPr>
    <a:bodyPr rot="0" anchor="t"/>
    <a:lstStyle/>
    <a:p>
      <a:pPr>
        <a:defRPr lang="de-de" sz="1400" b="1" i="0" u="none" strike="noStrike" kern="100">
          <a:solidFill>
            <a:srgbClr val="000000"/>
          </a:solidFill>
          <a:latin typeface="Calibri" charset="0"/>
        </a:defRPr>
      </a:pPr>
      <a:endParaRPr lang="de-DE"/>
    </a:p>
  </c:txPr>
  <c:printSettings>
    <c:headerFooter/>
    <c:pageMargins b="0.78740157499999996" l="0.7" r="0.7" t="0.78740157499999996" header="0.3" footer="0.3"/>
    <c:pageSetup orientation="portrait"/>
  </c:printSettings>
  <c:extLst>
    <c:ext xmlns:sm="smo" uri="smo">
      <sm:colorScheme xmlns:sm="smo" id="1582837308" val="15"/>
    </c:ext>
  </c:extLst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25781250000001"/>
          <c:y val="5.0447600496326336E-2"/>
          <c:w val="0.68649357638888886"/>
          <c:h val="0.73611256185426788"/>
        </c:manualLayout>
      </c:layout>
      <c:scatterChart>
        <c:scatterStyle val="lineMarker"/>
        <c:varyColors val="0"/>
        <c:ser>
          <c:idx val="0"/>
          <c:order val="0"/>
          <c:tx>
            <c:strRef>
              <c:f>'PWC 130 (2)'!$A$6</c:f>
              <c:strCache>
                <c:ptCount val="1"/>
                <c:pt idx="0">
                  <c:v>15.03.19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7"/>
            <c:spPr>
              <a:solidFill>
                <a:schemeClr val="bg2">
                  <a:lumMod val="60000"/>
                  <a:lumOff val="40000"/>
                </a:schemeClr>
              </a:solidFill>
              <a:ln>
                <a:solidFill>
                  <a:srgbClr val="4472C4"/>
                </a:solidFill>
              </a:ln>
            </c:spPr>
          </c:marker>
          <c:xVal>
            <c:numRef>
              <c:f>'PWC 130 (2)'!$G$8</c:f>
              <c:numCache>
                <c:formatCode>0.0</c:formatCode>
                <c:ptCount val="1"/>
                <c:pt idx="0">
                  <c:v>55.906849315068492</c:v>
                </c:pt>
              </c:numCache>
            </c:numRef>
          </c:xVal>
          <c:yVal>
            <c:numRef>
              <c:f>'PWC 130 (2)'!$G$6</c:f>
              <c:numCache>
                <c:formatCode>0.0\ "W/kg"</c:formatCode>
                <c:ptCount val="1"/>
                <c:pt idx="0">
                  <c:v>1.3734939759036144</c:v>
                </c:pt>
              </c:numCache>
            </c:numRef>
          </c:yVal>
          <c:smooth val="0"/>
          <c:extLst>
            <c:ext xmlns:sm="smo" uri="smo">
              <sm:meanLine>
                <c:spPr>
                  <a:ln>
                    <a:noFill/>
                  </a:ln>
                </c:spPr>
              </sm:meanLine>
              <sm:minMaxLine>
                <c:spPr>
                  <a:ln>
                    <a:noFill/>
                  </a:ln>
                </c:spPr>
              </sm:minMaxLine>
              <sm:stDevLine>
                <c:spPr>
                  <a:ln>
                    <a:noFill/>
                  </a:ln>
                </c:spPr>
              </sm:stDevLine>
              <sm:trendLine>
                <c:spPr>
                  <a:ln>
                    <a:noFill/>
                  </a:ln>
                </c:spPr>
              </sm:trendLine>
            </c:ext>
            <c:ext xmlns:c16="http://schemas.microsoft.com/office/drawing/2014/chart" uri="{C3380CC4-5D6E-409C-BE32-E72D297353CC}">
              <c16:uniqueId val="{00000000-528E-4078-97DB-5F74BC5A94EA}"/>
            </c:ext>
          </c:extLst>
        </c:ser>
        <c:ser>
          <c:idx val="1"/>
          <c:order val="1"/>
          <c:tx>
            <c:strRef>
              <c:f>'PWC 130 (2)'!$A$7</c:f>
              <c:strCache>
                <c:ptCount val="1"/>
                <c:pt idx="0">
                  <c:v>01.01.20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accent2">
                  <a:lumMod val="75000"/>
                </a:schemeClr>
              </a:solidFill>
              <a:ln>
                <a:solidFill>
                  <a:srgbClr val="0070C0"/>
                </a:solidFill>
              </a:ln>
            </c:spPr>
          </c:marker>
          <c:xVal>
            <c:numRef>
              <c:f>'PWC 130 (2)'!$H$8</c:f>
              <c:numCache>
                <c:formatCode>0.0</c:formatCode>
                <c:ptCount val="1"/>
                <c:pt idx="0">
                  <c:v>56.706849315068496</c:v>
                </c:pt>
              </c:numCache>
            </c:numRef>
          </c:xVal>
          <c:yVal>
            <c:numRef>
              <c:f>'PWC 130 (2)'!$G$7</c:f>
              <c:numCache>
                <c:formatCode>0.0\ "W/kg"</c:formatCode>
                <c:ptCount val="1"/>
                <c:pt idx="0">
                  <c:v>1.875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528E-4078-97DB-5F74BC5A94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"/>
        <c:axId val="11"/>
      </c:scatterChart>
      <c:valAx>
        <c:axId val="10"/>
        <c:scaling>
          <c:orientation val="minMax"/>
          <c:max val="70"/>
          <c:min val="30"/>
        </c:scaling>
        <c:delete val="0"/>
        <c:axPos val="b"/>
        <c:majorGridlines>
          <c:spPr>
            <a:ln w="9525">
              <a:solidFill>
                <a:srgbClr val="7F7F7F"/>
              </a:solidFill>
            </a:ln>
          </c:spPr>
        </c:majorGridlines>
        <c:title>
          <c:tx>
            <c:rich>
              <a:bodyPr/>
              <a:lstStyle/>
              <a:p>
                <a:pPr>
                  <a:defRPr b="1"/>
                </a:pPr>
                <a:r>
                  <a:rPr lang="de-DE" b="1"/>
                  <a:t>Jahre</a:t>
                </a:r>
              </a:p>
            </c:rich>
          </c:tx>
          <c:layout>
            <c:manualLayout>
              <c:xMode val="edge"/>
              <c:yMode val="edge"/>
              <c:x val="0.50875000000000004"/>
              <c:y val="0.90825"/>
              <c:w val="0.10575"/>
              <c:h val="7.9750000000000001E-2"/>
            </c:manualLayout>
          </c:layout>
          <c:overlay val="0"/>
          <c:spPr>
            <a:noFill/>
            <a:ln w="9525">
              <a:noFill/>
            </a:ln>
          </c:spPr>
        </c:title>
        <c:numFmt formatCode="0" sourceLinked="0"/>
        <c:majorTickMark val="none"/>
        <c:minorTickMark val="none"/>
        <c:tickLblPos val="nextTo"/>
        <c:spPr>
          <a:ln w="9525">
            <a:solidFill>
              <a:srgbClr val="BFBFBF"/>
            </a:solidFill>
          </a:ln>
        </c:spPr>
        <c:txPr>
          <a:bodyPr rot="0" vert="horz" anchor="ctr" anchorCtr="1"/>
          <a:lstStyle/>
          <a:p>
            <a:pPr>
              <a:defRPr lang="de-de" sz="1400" b="0" i="0" u="none" strike="noStrike" kern="100">
                <a:solidFill>
                  <a:srgbClr val="595959"/>
                </a:solidFill>
                <a:latin typeface="Calibri" charset="0"/>
              </a:defRPr>
            </a:pPr>
            <a:endParaRPr lang="de-DE"/>
          </a:p>
        </c:txPr>
        <c:crossAx val="11"/>
        <c:crosses val="autoZero"/>
        <c:crossBetween val="midCat"/>
        <c:majorUnit val="10"/>
      </c:valAx>
      <c:valAx>
        <c:axId val="11"/>
        <c:scaling>
          <c:orientation val="minMax"/>
          <c:max val="3"/>
        </c:scaling>
        <c:delete val="0"/>
        <c:axPos val="l"/>
        <c:majorGridlines>
          <c:spPr>
            <a:ln w="9525">
              <a:solidFill>
                <a:srgbClr val="7F7F7F"/>
              </a:solidFill>
            </a:ln>
          </c:spPr>
        </c:majorGridlines>
        <c:title>
          <c:tx>
            <c:rich>
              <a:bodyPr rot="16200000"/>
              <a:lstStyle/>
              <a:p>
                <a:pPr>
                  <a:defRPr b="1"/>
                </a:pPr>
                <a:r>
                  <a:rPr lang="de-DE" b="1"/>
                  <a:t>PWC 130  (Watt / kg )</a:t>
                </a:r>
              </a:p>
            </c:rich>
          </c:tx>
          <c:overlay val="0"/>
          <c:spPr>
            <a:noFill/>
            <a:ln w="9525">
              <a:noFill/>
            </a:ln>
          </c:spPr>
        </c:title>
        <c:numFmt formatCode="0.0" sourceLinked="0"/>
        <c:majorTickMark val="none"/>
        <c:minorTickMark val="none"/>
        <c:tickLblPos val="nextTo"/>
        <c:spPr>
          <a:ln w="9525">
            <a:solidFill>
              <a:srgbClr val="BFBFBF"/>
            </a:solidFill>
          </a:ln>
        </c:spPr>
        <c:txPr>
          <a:bodyPr rot="-5400000" vert="horz" anchor="ctr" anchorCtr="1"/>
          <a:lstStyle/>
          <a:p>
            <a:pPr>
              <a:defRPr lang="de-de" sz="1400" b="0" i="0" u="none" strike="noStrike" kern="100" baseline="0">
                <a:solidFill>
                  <a:srgbClr val="595959"/>
                </a:solidFill>
                <a:latin typeface="Calibri" charset="0"/>
              </a:defRPr>
            </a:pPr>
            <a:endParaRPr lang="de-DE"/>
          </a:p>
        </c:txPr>
        <c:crossAx val="10"/>
        <c:crosses val="autoZero"/>
        <c:crossBetween val="midCat"/>
      </c:valAx>
      <c:spPr>
        <a:blipFill>
          <a:blip xmlns:r="http://schemas.openxmlformats.org/officeDocument/2006/relationships" r:embed="rId1"/>
          <a:stretch>
            <a:fillRect/>
          </a:stretch>
        </a:blipFill>
        <a:ln w="19050">
          <a:noFill/>
        </a:ln>
      </c:spPr>
    </c:plotArea>
    <c:legend>
      <c:legendPos val="r"/>
      <c:layout>
        <c:manualLayout>
          <c:xMode val="edge"/>
          <c:yMode val="edge"/>
          <c:x val="0.83903486233745905"/>
          <c:y val="0.31070650988083864"/>
          <c:w val="0.13454340277777777"/>
          <c:h val="0.16705157592794315"/>
        </c:manualLayout>
      </c:layout>
      <c:overlay val="0"/>
      <c:txPr>
        <a:bodyPr/>
        <a:lstStyle/>
        <a:p>
          <a:pPr>
            <a:defRPr sz="1000" b="1">
              <a:latin typeface="+mn-lt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rgbClr val="FFFFFF"/>
    </a:solidFill>
    <a:ln w="9525">
      <a:solidFill>
        <a:schemeClr val="tx1"/>
      </a:solidFill>
    </a:ln>
  </c:spPr>
  <c:txPr>
    <a:bodyPr rot="0" anchor="t"/>
    <a:lstStyle/>
    <a:p>
      <a:pPr>
        <a:defRPr lang="de-de" sz="1400" b="0" i="0" u="none" strike="noStrike" kern="100">
          <a:solidFill>
            <a:srgbClr val="000000"/>
          </a:solidFill>
          <a:latin typeface="Calibri" charset="0"/>
        </a:defRPr>
      </a:pPr>
      <a:endParaRPr lang="de-DE"/>
    </a:p>
  </c:txPr>
  <c:printSettings>
    <c:headerFooter/>
    <c:pageMargins b="0.78740157499999996" l="0.7" r="0.7" t="0.78740157499999996" header="0.3" footer="0.3"/>
    <c:pageSetup/>
  </c:printSettings>
  <c:extLst>
    <c:ext xmlns:sm="smo" uri="smo">
      <sm:colorScheme xmlns:sm="smo" id="1582837308" val="15"/>
    </c:ext>
  </c:extLst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8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PWC 130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8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0.13428851850371495"/>
          <c:y val="0.14569322176803259"/>
          <c:w val="0.67589279654282164"/>
          <c:h val="0.65798922350680455"/>
        </c:manualLayout>
      </c:layout>
      <c:scatterChart>
        <c:scatterStyle val="lineMarker"/>
        <c:varyColors val="0"/>
        <c:ser>
          <c:idx val="4"/>
          <c:order val="0"/>
          <c:tx>
            <c:strRef>
              <c:f>'Test 1'!$G$3</c:f>
              <c:strCache>
                <c:ptCount val="1"/>
                <c:pt idx="0">
                  <c:v>15.03.19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trendline>
            <c:spPr>
              <a:ln w="19050" cap="rnd">
                <a:solidFill>
                  <a:srgbClr val="808080"/>
                </a:solidFill>
                <a:prstDash val="sysDot"/>
              </a:ln>
              <a:effectLst/>
            </c:spPr>
            <c:trendlineType val="poly"/>
            <c:order val="4"/>
            <c:dispRSqr val="0"/>
            <c:dispEq val="0"/>
          </c:trendline>
          <c:xVal>
            <c:numRef>
              <c:f>'Test 1'!$AO$5:$AO$11</c:f>
              <c:numCache>
                <c:formatCode>0</c:formatCode>
                <c:ptCount val="7"/>
                <c:pt idx="0">
                  <c:v>0</c:v>
                </c:pt>
                <c:pt idx="1">
                  <c:v>40</c:v>
                </c:pt>
                <c:pt idx="2">
                  <c:v>80</c:v>
                </c:pt>
                <c:pt idx="3">
                  <c:v>120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</c:numCache>
            </c:numRef>
          </c:xVal>
          <c:yVal>
            <c:numRef>
              <c:f>'Test 1'!$AL$5:$AL$11</c:f>
              <c:numCache>
                <c:formatCode>0</c:formatCode>
                <c:ptCount val="7"/>
                <c:pt idx="0">
                  <c:v>76</c:v>
                </c:pt>
                <c:pt idx="1">
                  <c:v>88</c:v>
                </c:pt>
                <c:pt idx="2">
                  <c:v>110</c:v>
                </c:pt>
                <c:pt idx="3">
                  <c:v>132</c:v>
                </c:pt>
                <c:pt idx="4" formatCode="General">
                  <c:v>#N/A</c:v>
                </c:pt>
                <c:pt idx="5" formatCode="General">
                  <c:v>#N/A</c:v>
                </c:pt>
                <c:pt idx="6" formatCode="General">
                  <c:v>#N/A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7BB-482E-B5B7-2BD61F09821B}"/>
            </c:ext>
          </c:extLst>
        </c:ser>
        <c:ser>
          <c:idx val="0"/>
          <c:order val="1"/>
          <c:tx>
            <c:strRef>
              <c:f>'PWC 130 (2)'!$A$7</c:f>
              <c:strCache>
                <c:ptCount val="1"/>
                <c:pt idx="0">
                  <c:v>01.01.20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square"/>
            <c:size val="5"/>
            <c:spPr>
              <a:solidFill>
                <a:srgbClr val="C00000"/>
              </a:solidFill>
              <a:ln w="9525">
                <a:solidFill>
                  <a:schemeClr val="accent2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poly"/>
            <c:order val="4"/>
            <c:dispRSqr val="0"/>
            <c:dispEq val="0"/>
          </c:trendline>
          <c:xVal>
            <c:numRef>
              <c:f>'Test 2'!$AY$5:$AY$11</c:f>
              <c:numCache>
                <c:formatCode>General</c:formatCode>
                <c:ptCount val="7"/>
                <c:pt idx="0">
                  <c:v>0</c:v>
                </c:pt>
                <c:pt idx="1">
                  <c:v>40</c:v>
                </c:pt>
                <c:pt idx="2">
                  <c:v>80</c:v>
                </c:pt>
                <c:pt idx="3">
                  <c:v>120</c:v>
                </c:pt>
                <c:pt idx="4">
                  <c:v>160</c:v>
                </c:pt>
                <c:pt idx="5">
                  <c:v>#N/A</c:v>
                </c:pt>
                <c:pt idx="6">
                  <c:v>#N/A</c:v>
                </c:pt>
              </c:numCache>
            </c:numRef>
          </c:xVal>
          <c:yVal>
            <c:numRef>
              <c:f>'Test 2'!$AX$5:$AX$11</c:f>
              <c:numCache>
                <c:formatCode>0</c:formatCode>
                <c:ptCount val="7"/>
                <c:pt idx="0">
                  <c:v>70</c:v>
                </c:pt>
                <c:pt idx="1">
                  <c:v>84</c:v>
                </c:pt>
                <c:pt idx="2">
                  <c:v>97</c:v>
                </c:pt>
                <c:pt idx="3">
                  <c:v>113</c:v>
                </c:pt>
                <c:pt idx="4" formatCode="General">
                  <c:v>135</c:v>
                </c:pt>
                <c:pt idx="5" formatCode="General">
                  <c:v>#N/A</c:v>
                </c:pt>
                <c:pt idx="6" formatCode="General">
                  <c:v>#N/A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97BB-482E-B5B7-2BD61F09821B}"/>
            </c:ext>
          </c:extLst>
        </c:ser>
        <c:ser>
          <c:idx val="1"/>
          <c:order val="2"/>
          <c:tx>
            <c:v>HF 130</c:v>
          </c:tx>
          <c:spPr>
            <a:ln w="22225" cap="rnd">
              <a:solidFill>
                <a:schemeClr val="tx1">
                  <a:lumMod val="50000"/>
                  <a:lumOff val="5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'Test 2'!$AY$5:$AY$11</c:f>
              <c:numCache>
                <c:formatCode>General</c:formatCode>
                <c:ptCount val="7"/>
                <c:pt idx="0">
                  <c:v>0</c:v>
                </c:pt>
                <c:pt idx="1">
                  <c:v>40</c:v>
                </c:pt>
                <c:pt idx="2">
                  <c:v>80</c:v>
                </c:pt>
                <c:pt idx="3">
                  <c:v>120</c:v>
                </c:pt>
                <c:pt idx="4">
                  <c:v>160</c:v>
                </c:pt>
                <c:pt idx="5">
                  <c:v>#N/A</c:v>
                </c:pt>
                <c:pt idx="6">
                  <c:v>#N/A</c:v>
                </c:pt>
              </c:numCache>
            </c:numRef>
          </c:xVal>
          <c:yVal>
            <c:numRef>
              <c:f>'Test 2'!$AZ$5:$AZ$11</c:f>
              <c:numCache>
                <c:formatCode>General</c:formatCode>
                <c:ptCount val="7"/>
                <c:pt idx="0">
                  <c:v>130</c:v>
                </c:pt>
                <c:pt idx="1">
                  <c:v>130</c:v>
                </c:pt>
                <c:pt idx="2">
                  <c:v>130</c:v>
                </c:pt>
                <c:pt idx="3">
                  <c:v>130</c:v>
                </c:pt>
                <c:pt idx="4">
                  <c:v>130</c:v>
                </c:pt>
                <c:pt idx="5">
                  <c:v>130</c:v>
                </c:pt>
                <c:pt idx="6">
                  <c:v>130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97BB-482E-B5B7-2BD61F0982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80103392"/>
        <c:axId val="480108968"/>
      </c:scatterChart>
      <c:valAx>
        <c:axId val="48010339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bg1">
                  <a:lumMod val="6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bg1">
                  <a:lumMod val="8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4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Leistung ( Watt 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4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0" sourceLinked="1"/>
        <c:majorTickMark val="out"/>
        <c:minorTickMark val="in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480108968"/>
        <c:crosses val="autoZero"/>
        <c:crossBetween val="midCat"/>
      </c:valAx>
      <c:valAx>
        <c:axId val="480108968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7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4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Herzfrequenz ( b / min )</a:t>
                </a:r>
              </a:p>
            </c:rich>
          </c:tx>
          <c:layout>
            <c:manualLayout>
              <c:xMode val="edge"/>
              <c:yMode val="edge"/>
              <c:x val="1.1542168674698795E-2"/>
              <c:y val="0.2284091102400283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4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480103392"/>
        <c:crosses val="autoZero"/>
        <c:crossBetween val="midCat"/>
      </c:valAx>
      <c:spPr>
        <a:gradFill>
          <a:gsLst>
            <a:gs pos="0">
              <a:schemeClr val="accent1">
                <a:lumMod val="20000"/>
                <a:lumOff val="80000"/>
              </a:schemeClr>
            </a:gs>
            <a:gs pos="100000">
              <a:srgbClr val="FFC000"/>
            </a:gs>
          </a:gsLst>
          <a:lin ang="5400000" scaled="0"/>
        </a:gradFill>
        <a:ln>
          <a:noFill/>
        </a:ln>
        <a:effectLst/>
      </c:spPr>
    </c:plotArea>
    <c:legend>
      <c:legendPos val="r"/>
      <c:legendEntry>
        <c:idx val="3"/>
        <c:delete val="1"/>
      </c:legendEntry>
      <c:legendEntry>
        <c:idx val="4"/>
        <c:delete val="1"/>
      </c:legendEntry>
      <c:layout>
        <c:manualLayout>
          <c:xMode val="edge"/>
          <c:yMode val="edge"/>
          <c:x val="0.81496224224955327"/>
          <c:y val="0.42428486025278678"/>
          <c:w val="0.17228681108951868"/>
          <c:h val="0.2652575499461716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zero"/>
    <c:showDLblsOverMax val="0"/>
  </c:chart>
  <c:spPr>
    <a:solidFill>
      <a:schemeClr val="bg1"/>
    </a:solidFill>
    <a:ln w="6350" cap="flat" cmpd="sng" algn="ctr">
      <a:solidFill>
        <a:srgbClr val="808080"/>
      </a:solidFill>
      <a:round/>
    </a:ln>
    <a:effectLst/>
  </c:spPr>
  <c:txPr>
    <a:bodyPr/>
    <a:lstStyle/>
    <a:p>
      <a:pPr>
        <a:defRPr sz="1400" b="1"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104774</xdr:colOff>
      <xdr:row>22</xdr:row>
      <xdr:rowOff>85726</xdr:rowOff>
    </xdr:from>
    <xdr:to>
      <xdr:col>6</xdr:col>
      <xdr:colOff>893504</xdr:colOff>
      <xdr:row>42</xdr:row>
      <xdr:rowOff>76900</xdr:rowOff>
    </xdr:to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104775</xdr:colOff>
      <xdr:row>24</xdr:row>
      <xdr:rowOff>104777</xdr:rowOff>
    </xdr:from>
    <xdr:to>
      <xdr:col>7</xdr:col>
      <xdr:colOff>635550</xdr:colOff>
      <xdr:row>43</xdr:row>
      <xdr:rowOff>26523</xdr:rowOff>
    </xdr:to>
    <xdr:graphicFrame macro="">
      <xdr:nvGraphicFramePr>
        <xdr:cNvPr id="3" name="Diagramm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104775</xdr:colOff>
      <xdr:row>7</xdr:row>
      <xdr:rowOff>3</xdr:rowOff>
    </xdr:from>
    <xdr:to>
      <xdr:col>7</xdr:col>
      <xdr:colOff>635550</xdr:colOff>
      <xdr:row>24</xdr:row>
      <xdr:rowOff>4904</xdr:rowOff>
    </xdr:to>
    <xdr:graphicFrame macro="">
      <xdr:nvGraphicFramePr>
        <xdr:cNvPr id="4" name="Diagramm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</xdr:col>
      <xdr:colOff>114301</xdr:colOff>
      <xdr:row>43</xdr:row>
      <xdr:rowOff>142058</xdr:rowOff>
    </xdr:from>
    <xdr:to>
      <xdr:col>6</xdr:col>
      <xdr:colOff>508176</xdr:colOff>
      <xdr:row>45</xdr:row>
      <xdr:rowOff>57150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66776" y="8447858"/>
          <a:ext cx="4118150" cy="29609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57150</xdr:colOff>
      <xdr:row>22</xdr:row>
      <xdr:rowOff>161924</xdr:rowOff>
    </xdr:from>
    <xdr:to>
      <xdr:col>6</xdr:col>
      <xdr:colOff>901710</xdr:colOff>
      <xdr:row>43</xdr:row>
      <xdr:rowOff>73166</xdr:rowOff>
    </xdr:to>
    <xdr:graphicFrame macro="">
      <xdr:nvGraphicFramePr>
        <xdr:cNvPr id="17" name="Diagramm 16">
          <a:extLst>
            <a:ext uri="{FF2B5EF4-FFF2-40B4-BE49-F238E27FC236}">
              <a16:creationId xmlns:a16="http://schemas.microsoft.com/office/drawing/2014/main" id="{00000000-0008-0000-0500-000011000000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114300</xdr:colOff>
      <xdr:row>25</xdr:row>
      <xdr:rowOff>19051</xdr:rowOff>
    </xdr:from>
    <xdr:to>
      <xdr:col>7</xdr:col>
      <xdr:colOff>645075</xdr:colOff>
      <xdr:row>43</xdr:row>
      <xdr:rowOff>137043</xdr:rowOff>
    </xdr:to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114300</xdr:colOff>
      <xdr:row>7</xdr:row>
      <xdr:rowOff>95254</xdr:rowOff>
    </xdr:from>
    <xdr:to>
      <xdr:col>7</xdr:col>
      <xdr:colOff>645075</xdr:colOff>
      <xdr:row>24</xdr:row>
      <xdr:rowOff>105385</xdr:rowOff>
    </xdr:to>
    <xdr:graphicFrame macro="">
      <xdr:nvGraphicFramePr>
        <xdr:cNvPr id="3" name="Diagramm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</xdr:col>
      <xdr:colOff>85726</xdr:colOff>
      <xdr:row>43</xdr:row>
      <xdr:rowOff>170633</xdr:rowOff>
    </xdr:from>
    <xdr:to>
      <xdr:col>6</xdr:col>
      <xdr:colOff>479601</xdr:colOff>
      <xdr:row>45</xdr:row>
      <xdr:rowOff>85725</xdr:rowOff>
    </xdr:to>
    <xdr:pic>
      <xdr:nvPicPr>
        <xdr:cNvPr id="4" name="Grafik 3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38201" y="8476433"/>
          <a:ext cx="4118150" cy="29609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EEECE1"/>
      </a:dk2>
      <a:lt2>
        <a:srgbClr val="1F497D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Calibri"/>
        <a:ea typeface="SimSun"/>
        <a:cs typeface="Times New Roma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>
        <a:prstTxWarp prst="textNoShape">
          <a:avLst/>
        </a:prstTxWarp>
        <a:noAutofit/>
      </a:bodyPr>
      <a:lstStyle>
        <a:defPPr>
          <a:defRPr/>
        </a:defPPr>
      </a:lstStyle>
      <a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58"/>
  <sheetViews>
    <sheetView view="pageLayout" topLeftCell="A76" zoomScaleNormal="85" workbookViewId="0">
      <selection activeCell="C2" sqref="C2"/>
    </sheetView>
  </sheetViews>
  <sheetFormatPr baseColWidth="10" defaultRowHeight="14.4" x14ac:dyDescent="0.3"/>
  <cols>
    <col min="1" max="1" width="11.44140625" style="3"/>
    <col min="2" max="2" width="14" bestFit="1" customWidth="1"/>
    <col min="3" max="3" width="17.44140625" style="1" customWidth="1"/>
    <col min="5" max="5" width="18.109375" customWidth="1"/>
  </cols>
  <sheetData>
    <row r="1" spans="1:5" s="3" customFormat="1" x14ac:dyDescent="0.3">
      <c r="A1" s="109"/>
      <c r="B1" s="99"/>
      <c r="C1" s="110" t="s">
        <v>45</v>
      </c>
      <c r="D1" s="99"/>
      <c r="E1" s="111" t="s">
        <v>46</v>
      </c>
    </row>
    <row r="2" spans="1:5" x14ac:dyDescent="0.3">
      <c r="A2" s="112"/>
      <c r="B2" s="46" t="s">
        <v>1</v>
      </c>
      <c r="C2" s="113">
        <v>43539</v>
      </c>
      <c r="D2" s="46"/>
      <c r="E2" s="114">
        <v>43831</v>
      </c>
    </row>
    <row r="3" spans="1:5" x14ac:dyDescent="0.3">
      <c r="A3" s="112"/>
      <c r="B3" s="46" t="s">
        <v>0</v>
      </c>
      <c r="C3" s="115" t="s">
        <v>0</v>
      </c>
      <c r="D3" s="46"/>
      <c r="E3" s="116" t="str">
        <f>C3</f>
        <v>Name</v>
      </c>
    </row>
    <row r="4" spans="1:5" x14ac:dyDescent="0.3">
      <c r="A4" s="112"/>
      <c r="B4" s="46" t="s">
        <v>2</v>
      </c>
      <c r="C4" s="115" t="s">
        <v>2</v>
      </c>
      <c r="D4" s="46"/>
      <c r="E4" s="116" t="str">
        <f t="shared" ref="E4:E8" si="0">C4</f>
        <v>Vorname</v>
      </c>
    </row>
    <row r="5" spans="1:5" x14ac:dyDescent="0.3">
      <c r="A5" s="112"/>
      <c r="B5" s="46" t="s">
        <v>5</v>
      </c>
      <c r="C5" s="117" t="s">
        <v>47</v>
      </c>
      <c r="D5" s="60"/>
      <c r="E5" s="116" t="str">
        <f t="shared" si="0"/>
        <v>w</v>
      </c>
    </row>
    <row r="6" spans="1:5" x14ac:dyDescent="0.3">
      <c r="A6" s="112"/>
      <c r="B6" s="46" t="s">
        <v>36</v>
      </c>
      <c r="C6" s="113">
        <v>23133</v>
      </c>
      <c r="D6" s="46"/>
      <c r="E6" s="118">
        <f t="shared" si="0"/>
        <v>23133</v>
      </c>
    </row>
    <row r="7" spans="1:5" x14ac:dyDescent="0.3">
      <c r="A7" s="112"/>
      <c r="B7" s="46" t="s">
        <v>34</v>
      </c>
      <c r="C7" s="115"/>
      <c r="D7" s="46"/>
      <c r="E7" s="119"/>
    </row>
    <row r="8" spans="1:5" x14ac:dyDescent="0.3">
      <c r="A8" s="112"/>
      <c r="B8" s="46" t="s">
        <v>35</v>
      </c>
      <c r="C8" s="120">
        <v>157</v>
      </c>
      <c r="D8" s="46"/>
      <c r="E8" s="121">
        <f t="shared" si="0"/>
        <v>157</v>
      </c>
    </row>
    <row r="9" spans="1:5" x14ac:dyDescent="0.3">
      <c r="A9" s="112"/>
      <c r="B9" s="46" t="s">
        <v>7</v>
      </c>
      <c r="C9" s="122">
        <v>83</v>
      </c>
      <c r="D9" s="46"/>
      <c r="E9" s="123">
        <v>80</v>
      </c>
    </row>
    <row r="10" spans="1:5" x14ac:dyDescent="0.3">
      <c r="A10" s="112"/>
      <c r="B10" s="46" t="s">
        <v>3</v>
      </c>
      <c r="C10" s="115"/>
      <c r="D10" s="46"/>
      <c r="E10" s="119"/>
    </row>
    <row r="11" spans="1:5" x14ac:dyDescent="0.3">
      <c r="A11" s="112"/>
      <c r="B11" s="46" t="s">
        <v>37</v>
      </c>
      <c r="C11" s="124">
        <v>0</v>
      </c>
      <c r="D11" s="46"/>
      <c r="E11" s="125">
        <f>C11</f>
        <v>0</v>
      </c>
    </row>
    <row r="12" spans="1:5" x14ac:dyDescent="0.3">
      <c r="A12" s="112"/>
      <c r="B12" s="46" t="s">
        <v>10</v>
      </c>
      <c r="C12" s="124">
        <v>40</v>
      </c>
      <c r="D12" s="46"/>
      <c r="E12" s="125">
        <f>C12</f>
        <v>40</v>
      </c>
    </row>
    <row r="13" spans="1:5" ht="15" thickBot="1" x14ac:dyDescent="0.35">
      <c r="A13" s="126"/>
      <c r="B13" s="10" t="s">
        <v>38</v>
      </c>
      <c r="C13" s="17">
        <v>0.125</v>
      </c>
      <c r="D13" s="10"/>
      <c r="E13" s="127">
        <f>C13</f>
        <v>0.125</v>
      </c>
    </row>
    <row r="14" spans="1:5" ht="15" customHeight="1" x14ac:dyDescent="0.3">
      <c r="A14" s="137" t="s">
        <v>57</v>
      </c>
      <c r="B14" s="11" t="s">
        <v>64</v>
      </c>
      <c r="C14" s="108">
        <f>C13</f>
        <v>0.125</v>
      </c>
      <c r="D14" s="46"/>
      <c r="E14" s="107">
        <f>E13</f>
        <v>0.125</v>
      </c>
    </row>
    <row r="15" spans="1:5" x14ac:dyDescent="0.3">
      <c r="A15" s="137"/>
      <c r="B15" s="11" t="s">
        <v>19</v>
      </c>
      <c r="C15" s="101">
        <f>C11</f>
        <v>0</v>
      </c>
      <c r="D15" s="46"/>
      <c r="E15" s="102">
        <f>E11</f>
        <v>0</v>
      </c>
    </row>
    <row r="16" spans="1:5" x14ac:dyDescent="0.3">
      <c r="A16" s="137"/>
      <c r="B16" s="11" t="s">
        <v>65</v>
      </c>
      <c r="C16" s="15">
        <v>120</v>
      </c>
      <c r="D16" s="46"/>
      <c r="E16" s="103">
        <v>120</v>
      </c>
    </row>
    <row r="17" spans="1:5" x14ac:dyDescent="0.3">
      <c r="A17" s="137"/>
      <c r="B17" s="11" t="s">
        <v>66</v>
      </c>
      <c r="C17" s="15">
        <v>70</v>
      </c>
      <c r="D17" s="46"/>
      <c r="E17" s="103">
        <v>80</v>
      </c>
    </row>
    <row r="18" spans="1:5" ht="15" thickBot="1" x14ac:dyDescent="0.35">
      <c r="A18" s="137"/>
      <c r="B18" s="11" t="s">
        <v>67</v>
      </c>
      <c r="C18" s="16">
        <v>76</v>
      </c>
      <c r="D18" s="46"/>
      <c r="E18" s="104">
        <v>70</v>
      </c>
    </row>
    <row r="19" spans="1:5" x14ac:dyDescent="0.3">
      <c r="A19" s="136" t="s">
        <v>58</v>
      </c>
      <c r="B19" s="97" t="s">
        <v>64</v>
      </c>
      <c r="C19" s="98">
        <f>C14+$C$13</f>
        <v>0.25</v>
      </c>
      <c r="D19" s="99"/>
      <c r="E19" s="100">
        <f>IF($E$13="","00:00",E14+$E$13)</f>
        <v>0.25</v>
      </c>
    </row>
    <row r="20" spans="1:5" x14ac:dyDescent="0.3">
      <c r="A20" s="137"/>
      <c r="B20" s="11" t="s">
        <v>19</v>
      </c>
      <c r="C20" s="101">
        <f>C15+$C$12</f>
        <v>40</v>
      </c>
      <c r="D20" s="46"/>
      <c r="E20" s="102">
        <f>E15+$E$12</f>
        <v>40</v>
      </c>
    </row>
    <row r="21" spans="1:5" x14ac:dyDescent="0.3">
      <c r="A21" s="137"/>
      <c r="B21" s="11" t="s">
        <v>65</v>
      </c>
      <c r="C21" s="15">
        <v>130</v>
      </c>
      <c r="D21" s="46"/>
      <c r="E21" s="103">
        <v>130</v>
      </c>
    </row>
    <row r="22" spans="1:5" x14ac:dyDescent="0.3">
      <c r="A22" s="137"/>
      <c r="B22" s="11" t="s">
        <v>66</v>
      </c>
      <c r="C22" s="15">
        <v>75</v>
      </c>
      <c r="D22" s="46"/>
      <c r="E22" s="103">
        <v>80</v>
      </c>
    </row>
    <row r="23" spans="1:5" ht="15" customHeight="1" thickBot="1" x14ac:dyDescent="0.35">
      <c r="A23" s="137"/>
      <c r="B23" s="11" t="s">
        <v>67</v>
      </c>
      <c r="C23" s="16">
        <v>88</v>
      </c>
      <c r="D23" s="46"/>
      <c r="E23" s="104">
        <v>84</v>
      </c>
    </row>
    <row r="24" spans="1:5" ht="15" customHeight="1" x14ac:dyDescent="0.3">
      <c r="A24" s="136" t="s">
        <v>59</v>
      </c>
      <c r="B24" s="97" t="s">
        <v>64</v>
      </c>
      <c r="C24" s="98">
        <f>C19+$C$13</f>
        <v>0.375</v>
      </c>
      <c r="D24" s="99"/>
      <c r="E24" s="100">
        <f>IF($E$13="","00:00",E19+$E$13)</f>
        <v>0.375</v>
      </c>
    </row>
    <row r="25" spans="1:5" x14ac:dyDescent="0.3">
      <c r="A25" s="137"/>
      <c r="B25" s="11" t="s">
        <v>19</v>
      </c>
      <c r="C25" s="101">
        <f>C20+$C$12</f>
        <v>80</v>
      </c>
      <c r="D25" s="46"/>
      <c r="E25" s="102">
        <f>E20+$E$12</f>
        <v>80</v>
      </c>
    </row>
    <row r="26" spans="1:5" x14ac:dyDescent="0.3">
      <c r="A26" s="137"/>
      <c r="B26" s="11" t="s">
        <v>65</v>
      </c>
      <c r="C26" s="15">
        <v>145</v>
      </c>
      <c r="D26" s="46"/>
      <c r="E26" s="103">
        <v>140</v>
      </c>
    </row>
    <row r="27" spans="1:5" ht="15" customHeight="1" x14ac:dyDescent="0.3">
      <c r="A27" s="137"/>
      <c r="B27" s="11" t="s">
        <v>66</v>
      </c>
      <c r="C27" s="15">
        <v>70</v>
      </c>
      <c r="D27" s="46"/>
      <c r="E27" s="103">
        <v>80</v>
      </c>
    </row>
    <row r="28" spans="1:5" ht="15" thickBot="1" x14ac:dyDescent="0.35">
      <c r="A28" s="137"/>
      <c r="B28" s="11" t="s">
        <v>67</v>
      </c>
      <c r="C28" s="16">
        <v>110</v>
      </c>
      <c r="D28" s="46"/>
      <c r="E28" s="104">
        <v>97</v>
      </c>
    </row>
    <row r="29" spans="1:5" ht="15" customHeight="1" x14ac:dyDescent="0.3">
      <c r="A29" s="136" t="s">
        <v>60</v>
      </c>
      <c r="B29" s="97" t="s">
        <v>64</v>
      </c>
      <c r="C29" s="98">
        <f>C24+$C$13</f>
        <v>0.5</v>
      </c>
      <c r="D29" s="99"/>
      <c r="E29" s="100">
        <f>IF($E$13="","00:00",E24+$E$13)</f>
        <v>0.5</v>
      </c>
    </row>
    <row r="30" spans="1:5" x14ac:dyDescent="0.3">
      <c r="A30" s="137"/>
      <c r="B30" s="11" t="s">
        <v>19</v>
      </c>
      <c r="C30" s="101">
        <f>C25+$C$12</f>
        <v>120</v>
      </c>
      <c r="D30" s="46"/>
      <c r="E30" s="102">
        <f>E25+$E$12</f>
        <v>120</v>
      </c>
    </row>
    <row r="31" spans="1:5" ht="15" customHeight="1" x14ac:dyDescent="0.3">
      <c r="A31" s="137"/>
      <c r="B31" s="11" t="s">
        <v>65</v>
      </c>
      <c r="C31" s="15">
        <v>160</v>
      </c>
      <c r="D31" s="46"/>
      <c r="E31" s="103">
        <v>160</v>
      </c>
    </row>
    <row r="32" spans="1:5" x14ac:dyDescent="0.3">
      <c r="A32" s="137"/>
      <c r="B32" s="11" t="s">
        <v>66</v>
      </c>
      <c r="C32" s="15">
        <v>75</v>
      </c>
      <c r="D32" s="46"/>
      <c r="E32" s="103">
        <v>85</v>
      </c>
    </row>
    <row r="33" spans="1:5" ht="15" thickBot="1" x14ac:dyDescent="0.35">
      <c r="A33" s="137"/>
      <c r="B33" s="11" t="s">
        <v>67</v>
      </c>
      <c r="C33" s="16">
        <v>132</v>
      </c>
      <c r="D33" s="46"/>
      <c r="E33" s="104">
        <v>113</v>
      </c>
    </row>
    <row r="34" spans="1:5" ht="15" customHeight="1" x14ac:dyDescent="0.3">
      <c r="A34" s="136" t="s">
        <v>61</v>
      </c>
      <c r="B34" s="97" t="s">
        <v>64</v>
      </c>
      <c r="C34" s="98">
        <f>C29+$C$13</f>
        <v>0.625</v>
      </c>
      <c r="D34" s="99"/>
      <c r="E34" s="100">
        <f>IF($E$13="","00:00",E29+$E$13)</f>
        <v>0.625</v>
      </c>
    </row>
    <row r="35" spans="1:5" ht="15" customHeight="1" x14ac:dyDescent="0.3">
      <c r="A35" s="137"/>
      <c r="B35" s="11" t="s">
        <v>19</v>
      </c>
      <c r="C35" s="101">
        <f>C30+$C$12</f>
        <v>160</v>
      </c>
      <c r="D35" s="46"/>
      <c r="E35" s="102">
        <f>E30+$E$12</f>
        <v>160</v>
      </c>
    </row>
    <row r="36" spans="1:5" x14ac:dyDescent="0.3">
      <c r="A36" s="137"/>
      <c r="B36" s="11" t="s">
        <v>65</v>
      </c>
      <c r="C36" s="15"/>
      <c r="D36" s="46"/>
      <c r="E36" s="105">
        <v>180</v>
      </c>
    </row>
    <row r="37" spans="1:5" x14ac:dyDescent="0.3">
      <c r="A37" s="137"/>
      <c r="B37" s="11" t="s">
        <v>66</v>
      </c>
      <c r="C37" s="15"/>
      <c r="D37" s="46"/>
      <c r="E37" s="105">
        <v>90</v>
      </c>
    </row>
    <row r="38" spans="1:5" ht="15" thickBot="1" x14ac:dyDescent="0.35">
      <c r="A38" s="137"/>
      <c r="B38" s="11" t="s">
        <v>67</v>
      </c>
      <c r="C38" s="16"/>
      <c r="D38" s="46"/>
      <c r="E38" s="106">
        <v>135</v>
      </c>
    </row>
    <row r="39" spans="1:5" ht="15" customHeight="1" x14ac:dyDescent="0.3">
      <c r="A39" s="136" t="s">
        <v>62</v>
      </c>
      <c r="B39" s="97" t="s">
        <v>64</v>
      </c>
      <c r="C39" s="98">
        <f>C34+$C$13</f>
        <v>0.75</v>
      </c>
      <c r="D39" s="99"/>
      <c r="E39" s="100">
        <f>IF($E$13="","00:00",E34+$E$13)</f>
        <v>0.75</v>
      </c>
    </row>
    <row r="40" spans="1:5" x14ac:dyDescent="0.3">
      <c r="A40" s="137"/>
      <c r="B40" s="11" t="s">
        <v>19</v>
      </c>
      <c r="C40" s="101">
        <f>C35+$C$12</f>
        <v>200</v>
      </c>
      <c r="D40" s="46"/>
      <c r="E40" s="102">
        <f>E35+$E$12</f>
        <v>200</v>
      </c>
    </row>
    <row r="41" spans="1:5" x14ac:dyDescent="0.3">
      <c r="A41" s="137"/>
      <c r="B41" s="11" t="s">
        <v>65</v>
      </c>
      <c r="C41" s="15"/>
      <c r="D41" s="46"/>
      <c r="E41" s="105"/>
    </row>
    <row r="42" spans="1:5" x14ac:dyDescent="0.3">
      <c r="A42" s="137"/>
      <c r="B42" s="11" t="s">
        <v>66</v>
      </c>
      <c r="C42" s="15"/>
      <c r="D42" s="46"/>
      <c r="E42" s="105"/>
    </row>
    <row r="43" spans="1:5" ht="15" thickBot="1" x14ac:dyDescent="0.35">
      <c r="A43" s="137"/>
      <c r="B43" s="11" t="s">
        <v>67</v>
      </c>
      <c r="C43" s="16"/>
      <c r="D43" s="46"/>
      <c r="E43" s="106"/>
    </row>
    <row r="44" spans="1:5" ht="15" customHeight="1" x14ac:dyDescent="0.3">
      <c r="A44" s="136" t="s">
        <v>63</v>
      </c>
      <c r="B44" s="97" t="s">
        <v>64</v>
      </c>
      <c r="C44" s="98">
        <f>C39+$C$13</f>
        <v>0.875</v>
      </c>
      <c r="D44" s="99"/>
      <c r="E44" s="100">
        <f>IF($E$13="","00:00",E39+$E$13)</f>
        <v>0.875</v>
      </c>
    </row>
    <row r="45" spans="1:5" x14ac:dyDescent="0.3">
      <c r="A45" s="137"/>
      <c r="B45" s="11" t="s">
        <v>19</v>
      </c>
      <c r="C45" s="101">
        <f>C40+$C$12</f>
        <v>240</v>
      </c>
      <c r="D45" s="46"/>
      <c r="E45" s="102">
        <f>E40+$C$12</f>
        <v>240</v>
      </c>
    </row>
    <row r="46" spans="1:5" x14ac:dyDescent="0.3">
      <c r="A46" s="137"/>
      <c r="B46" s="11" t="s">
        <v>65</v>
      </c>
      <c r="C46" s="15"/>
      <c r="D46" s="46"/>
      <c r="E46" s="105"/>
    </row>
    <row r="47" spans="1:5" x14ac:dyDescent="0.3">
      <c r="A47" s="137"/>
      <c r="B47" s="11" t="s">
        <v>66</v>
      </c>
      <c r="C47" s="15"/>
      <c r="D47" s="46"/>
      <c r="E47" s="105"/>
    </row>
    <row r="48" spans="1:5" ht="15" customHeight="1" thickBot="1" x14ac:dyDescent="0.35">
      <c r="A48" s="137"/>
      <c r="B48" s="11" t="s">
        <v>67</v>
      </c>
      <c r="C48" s="16"/>
      <c r="D48" s="46"/>
      <c r="E48" s="106"/>
    </row>
    <row r="49" spans="1:5" ht="15" customHeight="1" x14ac:dyDescent="0.3">
      <c r="A49" s="136" t="s">
        <v>68</v>
      </c>
      <c r="B49" s="97" t="s">
        <v>64</v>
      </c>
      <c r="C49" s="98">
        <f>C13</f>
        <v>0.125</v>
      </c>
      <c r="D49" s="99"/>
      <c r="E49" s="100">
        <f>E13</f>
        <v>0.125</v>
      </c>
    </row>
    <row r="50" spans="1:5" x14ac:dyDescent="0.3">
      <c r="A50" s="137"/>
      <c r="B50" s="11" t="s">
        <v>19</v>
      </c>
      <c r="C50" s="101">
        <v>0</v>
      </c>
      <c r="D50" s="46"/>
      <c r="E50" s="102">
        <v>0</v>
      </c>
    </row>
    <row r="51" spans="1:5" x14ac:dyDescent="0.3">
      <c r="A51" s="137"/>
      <c r="B51" s="11" t="s">
        <v>65</v>
      </c>
      <c r="C51" s="18">
        <v>130</v>
      </c>
      <c r="D51" s="46"/>
      <c r="E51" s="105">
        <v>140</v>
      </c>
    </row>
    <row r="52" spans="1:5" x14ac:dyDescent="0.3">
      <c r="A52" s="137"/>
      <c r="B52" s="11" t="s">
        <v>66</v>
      </c>
      <c r="C52" s="18">
        <v>75</v>
      </c>
      <c r="D52" s="46"/>
      <c r="E52" s="105">
        <v>80</v>
      </c>
    </row>
    <row r="53" spans="1:5" ht="15" thickBot="1" x14ac:dyDescent="0.35">
      <c r="A53" s="137"/>
      <c r="B53" s="11" t="s">
        <v>67</v>
      </c>
      <c r="C53" s="19">
        <v>124</v>
      </c>
      <c r="D53" s="46"/>
      <c r="E53" s="106">
        <v>120</v>
      </c>
    </row>
    <row r="54" spans="1:5" ht="15" customHeight="1" x14ac:dyDescent="0.3">
      <c r="A54" s="136" t="s">
        <v>69</v>
      </c>
      <c r="B54" s="97" t="s">
        <v>64</v>
      </c>
      <c r="C54" s="98">
        <f>C49+C13</f>
        <v>0.25</v>
      </c>
      <c r="D54" s="99"/>
      <c r="E54" s="100">
        <f>E49+E13</f>
        <v>0.25</v>
      </c>
    </row>
    <row r="55" spans="1:5" x14ac:dyDescent="0.3">
      <c r="A55" s="137"/>
      <c r="B55" s="11" t="s">
        <v>19</v>
      </c>
      <c r="C55" s="101">
        <v>0</v>
      </c>
      <c r="D55" s="46"/>
      <c r="E55" s="102">
        <v>0</v>
      </c>
    </row>
    <row r="56" spans="1:5" x14ac:dyDescent="0.3">
      <c r="A56" s="137"/>
      <c r="B56" s="11" t="s">
        <v>65</v>
      </c>
      <c r="C56" s="18">
        <v>120</v>
      </c>
      <c r="D56" s="46"/>
      <c r="E56" s="105">
        <v>120</v>
      </c>
    </row>
    <row r="57" spans="1:5" x14ac:dyDescent="0.3">
      <c r="A57" s="137"/>
      <c r="B57" s="11" t="s">
        <v>66</v>
      </c>
      <c r="C57" s="18">
        <v>70</v>
      </c>
      <c r="D57" s="46"/>
      <c r="E57" s="105">
        <v>70</v>
      </c>
    </row>
    <row r="58" spans="1:5" ht="15" thickBot="1" x14ac:dyDescent="0.35">
      <c r="A58" s="138"/>
      <c r="B58" s="12" t="s">
        <v>67</v>
      </c>
      <c r="C58" s="134">
        <v>100</v>
      </c>
      <c r="D58" s="10"/>
      <c r="E58" s="135">
        <v>90</v>
      </c>
    </row>
  </sheetData>
  <sheetProtection algorithmName="SHA-512" hashValue="7UY8W3XPMEOuQllEsuAVth2PKJKdOx5MjeRHgm/7SqfLEfr7Us7IsetuCyF/6lwdn8qRge6r2vIf3hBVpnnrmQ==" saltValue="6z1MCi7WN2qI1NDvbjwA+Q==" spinCount="100000" sheet="1" objects="1" scenarios="1" selectLockedCells="1"/>
  <mergeCells count="9">
    <mergeCell ref="A49:A53"/>
    <mergeCell ref="A54:A58"/>
    <mergeCell ref="A14:A18"/>
    <mergeCell ref="A19:A23"/>
    <mergeCell ref="A24:A28"/>
    <mergeCell ref="A29:A33"/>
    <mergeCell ref="A34:A38"/>
    <mergeCell ref="A39:A43"/>
    <mergeCell ref="A44:A48"/>
  </mergeCells>
  <pageMargins left="0.7" right="0.7" top="0.78740157499999996" bottom="0.78740157499999996" header="0.3" footer="0.3"/>
  <pageSetup paperSize="9" orientation="portrait" horizontalDpi="360" verticalDpi="360" r:id="rId1"/>
  <rowBreaks count="1" manualBreakCount="1">
    <brk id="38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U222"/>
  <sheetViews>
    <sheetView view="pageLayout" topLeftCell="A85" zoomScaleNormal="100" workbookViewId="0">
      <selection activeCell="E19" sqref="E19"/>
    </sheetView>
  </sheetViews>
  <sheetFormatPr baseColWidth="10" defaultColWidth="52.33203125" defaultRowHeight="14.4" x14ac:dyDescent="0.3"/>
  <cols>
    <col min="1" max="5" width="13.5546875" style="21" customWidth="1"/>
    <col min="6" max="6" width="0.21875" style="21" customWidth="1"/>
    <col min="7" max="7" width="13.5546875" style="21" customWidth="1"/>
    <col min="8" max="28" width="14.33203125" style="21" customWidth="1"/>
    <col min="29" max="29" width="11.5546875" style="21" customWidth="1"/>
    <col min="30" max="30" width="12.6640625" style="40" customWidth="1"/>
    <col min="31" max="34" width="12.6640625" style="48" customWidth="1"/>
    <col min="35" max="35" width="52.33203125" style="48"/>
    <col min="36" max="36" width="13.5546875" style="40" customWidth="1"/>
    <col min="37" max="37" width="5" style="40" customWidth="1"/>
    <col min="38" max="44" width="13.6640625" style="40" customWidth="1"/>
    <col min="45" max="46" width="15.6640625" style="40" customWidth="1"/>
    <col min="47" max="47" width="8" style="40" customWidth="1"/>
    <col min="48" max="48" width="52.33203125" style="40"/>
    <col min="49" max="49" width="12.6640625" style="40" bestFit="1" customWidth="1"/>
    <col min="50" max="52" width="52.33203125" style="40"/>
    <col min="53" max="54" width="12" style="40" bestFit="1" customWidth="1"/>
    <col min="55" max="58" width="52.33203125" style="40"/>
    <col min="59" max="59" width="12" style="40" bestFit="1" customWidth="1"/>
    <col min="60" max="60" width="12.6640625" style="40" bestFit="1" customWidth="1"/>
    <col min="61" max="63" width="11.5546875" style="40" bestFit="1" customWidth="1"/>
    <col min="64" max="70" width="52.33203125" style="40"/>
    <col min="71" max="73" width="52.33203125" style="48"/>
    <col min="74" max="16384" width="52.33203125" style="21"/>
  </cols>
  <sheetData>
    <row r="1" spans="1:67" ht="33.75" customHeight="1" x14ac:dyDescent="0.3">
      <c r="A1" s="139" t="s">
        <v>54</v>
      </c>
      <c r="B1" s="139"/>
    </row>
    <row r="2" spans="1:67" ht="13.5" customHeight="1" x14ac:dyDescent="0.3">
      <c r="AL2" s="40" t="s">
        <v>50</v>
      </c>
      <c r="AM2" s="40" t="s">
        <v>51</v>
      </c>
    </row>
    <row r="3" spans="1:67" x14ac:dyDescent="0.3">
      <c r="A3" s="22" t="s">
        <v>0</v>
      </c>
      <c r="B3" s="55" t="str">
        <f>IF(Start!C3="","",Start!C3)</f>
        <v>Name</v>
      </c>
      <c r="E3" s="21" t="s">
        <v>1</v>
      </c>
      <c r="G3" s="44">
        <f>IF(Start!C2="","",Start!C2)</f>
        <v>43539</v>
      </c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  <c r="T3" s="44"/>
      <c r="U3" s="44"/>
      <c r="V3" s="44"/>
      <c r="W3" s="44"/>
      <c r="X3" s="44"/>
      <c r="Y3" s="44"/>
      <c r="Z3" s="44"/>
      <c r="AA3" s="44"/>
      <c r="AB3" s="44"/>
      <c r="AD3" s="67"/>
      <c r="AG3" s="61"/>
      <c r="AH3" s="61"/>
      <c r="AJ3" s="68"/>
      <c r="AL3" s="40" t="s">
        <v>32</v>
      </c>
      <c r="AN3" s="56"/>
      <c r="AT3" s="45"/>
      <c r="AU3" s="40" t="s">
        <v>49</v>
      </c>
      <c r="BF3" s="40" t="s">
        <v>53</v>
      </c>
    </row>
    <row r="4" spans="1:67" ht="16.2" x14ac:dyDescent="0.3">
      <c r="A4" s="22" t="s">
        <v>2</v>
      </c>
      <c r="B4" s="55" t="str">
        <f>IF(Start!C4="","",Start!C4)</f>
        <v>Vorname</v>
      </c>
      <c r="E4" s="21" t="s">
        <v>3</v>
      </c>
      <c r="G4" s="51" t="str">
        <f>IF(Start!C10="","",Start!C10)</f>
        <v/>
      </c>
      <c r="H4" s="51"/>
      <c r="I4" s="51"/>
      <c r="J4" s="51"/>
      <c r="K4" s="51"/>
      <c r="L4" s="51"/>
      <c r="M4" s="51"/>
      <c r="N4" s="51"/>
      <c r="O4" s="51"/>
      <c r="P4" s="51"/>
      <c r="Q4" s="51"/>
      <c r="R4" s="51"/>
      <c r="S4" s="51"/>
      <c r="T4" s="51"/>
      <c r="U4" s="51"/>
      <c r="V4" s="51"/>
      <c r="W4" s="51"/>
      <c r="X4" s="51"/>
      <c r="Y4" s="51"/>
      <c r="Z4" s="51"/>
      <c r="AA4" s="51"/>
      <c r="AB4" s="51"/>
      <c r="AD4" s="69"/>
      <c r="AG4" s="62"/>
      <c r="AH4" s="62"/>
      <c r="AJ4" s="68"/>
      <c r="AL4" s="40" t="s">
        <v>23</v>
      </c>
      <c r="AM4" s="40" t="s">
        <v>19</v>
      </c>
      <c r="AO4" s="40" t="s">
        <v>33</v>
      </c>
      <c r="AP4" s="40" t="s">
        <v>18</v>
      </c>
      <c r="AQ4" s="40" t="s">
        <v>24</v>
      </c>
      <c r="AR4" s="40" t="s">
        <v>25</v>
      </c>
      <c r="AS4" s="40" t="s">
        <v>56</v>
      </c>
      <c r="AT4" s="45"/>
      <c r="AV4" s="40" t="s">
        <v>15</v>
      </c>
      <c r="AW4" s="40" t="s">
        <v>19</v>
      </c>
      <c r="AX4" s="40" t="s">
        <v>26</v>
      </c>
      <c r="AY4" s="40" t="s">
        <v>33</v>
      </c>
      <c r="AZ4" s="40" t="s">
        <v>18</v>
      </c>
      <c r="BA4" s="40" t="s">
        <v>24</v>
      </c>
      <c r="BB4" s="40" t="s">
        <v>25</v>
      </c>
      <c r="BC4" s="40" t="s">
        <v>56</v>
      </c>
      <c r="BD4" s="40" t="s">
        <v>27</v>
      </c>
      <c r="BG4" s="40" t="s">
        <v>15</v>
      </c>
      <c r="BH4" s="40" t="s">
        <v>23</v>
      </c>
      <c r="BI4" s="40" t="s">
        <v>26</v>
      </c>
      <c r="BJ4" s="40" t="s">
        <v>33</v>
      </c>
      <c r="BK4" s="40" t="s">
        <v>18</v>
      </c>
      <c r="BL4" s="40" t="s">
        <v>24</v>
      </c>
      <c r="BM4" s="40" t="s">
        <v>25</v>
      </c>
      <c r="BN4" s="40" t="s">
        <v>52</v>
      </c>
      <c r="BO4" s="40" t="s">
        <v>27</v>
      </c>
    </row>
    <row r="5" spans="1:67" x14ac:dyDescent="0.3">
      <c r="A5" s="21" t="s">
        <v>5</v>
      </c>
      <c r="B5" s="23" t="str">
        <f>IF(Start!C5="","",Start!C5)</f>
        <v>w</v>
      </c>
      <c r="E5" s="24" t="s">
        <v>8</v>
      </c>
      <c r="G5" s="25">
        <f>IF(G3="","",IF(B6="","",(G3-B6)/365))</f>
        <v>55.906849315068492</v>
      </c>
      <c r="H5" s="25"/>
      <c r="I5" s="25"/>
      <c r="J5" s="25"/>
      <c r="K5" s="25"/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  <c r="W5" s="25"/>
      <c r="X5" s="25"/>
      <c r="Y5" s="25"/>
      <c r="Z5" s="25"/>
      <c r="AA5" s="25"/>
      <c r="AB5" s="25"/>
      <c r="AD5" s="70"/>
      <c r="AG5" s="63"/>
      <c r="AH5" s="63"/>
      <c r="AJ5" s="68">
        <f>AO5</f>
        <v>0</v>
      </c>
      <c r="AK5" s="40">
        <v>1</v>
      </c>
      <c r="AL5" s="71">
        <f>IF(A13="","",E13)</f>
        <v>76</v>
      </c>
      <c r="AM5" s="71">
        <f>IF(A13=0,0,A13)</f>
        <v>0</v>
      </c>
      <c r="AN5" s="40">
        <v>130</v>
      </c>
      <c r="AO5" s="71">
        <f t="shared" ref="AO5:AO11" si="0">IF(A13="",#N/A,A13)</f>
        <v>0</v>
      </c>
      <c r="AP5" s="40">
        <f>AO5</f>
        <v>0</v>
      </c>
      <c r="AQ5" s="40">
        <f>AP5*AP5</f>
        <v>0</v>
      </c>
      <c r="AR5" s="40">
        <f>AQ5*AO5</f>
        <v>0</v>
      </c>
      <c r="AS5" s="40">
        <f>AR5*AP5</f>
        <v>0</v>
      </c>
      <c r="AT5" s="45"/>
      <c r="AU5" s="40">
        <v>1</v>
      </c>
      <c r="AV5" s="40" t="e">
        <f>IF(G13="",#N/A,G13)</f>
        <v>#N/A</v>
      </c>
      <c r="AW5" s="56">
        <f>IF(A13="",#N/A,A13)</f>
        <v>0</v>
      </c>
      <c r="AX5" s="91">
        <f>$G$22+0.2</f>
        <v>0.2</v>
      </c>
      <c r="AY5" s="56">
        <f>AW5</f>
        <v>0</v>
      </c>
      <c r="AZ5" s="40">
        <f>AY5</f>
        <v>0</v>
      </c>
      <c r="BA5" s="40">
        <f>AZ5*AZ5</f>
        <v>0</v>
      </c>
      <c r="BB5" s="40">
        <f>BA5*AY5</f>
        <v>0</v>
      </c>
      <c r="BC5" s="40">
        <f>BB5*AZ5</f>
        <v>0</v>
      </c>
      <c r="BD5" s="91">
        <f>AX5+1.5</f>
        <v>1.7</v>
      </c>
      <c r="BF5" s="40">
        <v>1</v>
      </c>
      <c r="BG5" s="40">
        <f>IF(A13="",#N/A,G13)</f>
        <v>0</v>
      </c>
      <c r="BH5" s="40">
        <f>IF(A13="",#N/A,E13)</f>
        <v>76</v>
      </c>
      <c r="BI5" s="40">
        <f>$G$22+0.2</f>
        <v>0.2</v>
      </c>
      <c r="BJ5" s="40">
        <f>BH5</f>
        <v>76</v>
      </c>
      <c r="BK5" s="40">
        <f>BJ5</f>
        <v>76</v>
      </c>
      <c r="BL5" s="40">
        <f>BK5*BK5</f>
        <v>5776</v>
      </c>
      <c r="BM5" s="40">
        <f>BL5*BJ5</f>
        <v>438976</v>
      </c>
      <c r="BN5" s="40">
        <f>BM5*BK5</f>
        <v>33362176</v>
      </c>
      <c r="BO5" s="40">
        <f>BI5+1.5</f>
        <v>1.7</v>
      </c>
    </row>
    <row r="6" spans="1:67" x14ac:dyDescent="0.3">
      <c r="A6" s="21" t="s">
        <v>36</v>
      </c>
      <c r="B6" s="26">
        <f>IF(Start!C6="","",Start!C6)</f>
        <v>23133</v>
      </c>
      <c r="E6" s="27" t="s">
        <v>9</v>
      </c>
      <c r="G6" s="28">
        <f>IF(G5="","",(220-G5)*0.9)</f>
        <v>147.68383561643836</v>
      </c>
      <c r="H6" s="28"/>
      <c r="I6" s="28"/>
      <c r="J6" s="28"/>
      <c r="K6" s="28"/>
      <c r="L6" s="28"/>
      <c r="M6" s="28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8"/>
      <c r="Z6" s="28"/>
      <c r="AA6" s="28"/>
      <c r="AB6" s="28"/>
      <c r="AD6" s="72"/>
      <c r="AG6" s="64"/>
      <c r="AH6" s="64"/>
      <c r="AJ6" s="68">
        <f t="shared" ref="AJ6:AJ11" si="1">AO6</f>
        <v>40</v>
      </c>
      <c r="AK6" s="40">
        <v>2</v>
      </c>
      <c r="AL6" s="71">
        <f t="shared" ref="AL6:AL11" si="2">IF(A14="",#N/A,E14)</f>
        <v>88</v>
      </c>
      <c r="AM6" s="71">
        <f>IF(A14="","",A14)</f>
        <v>40</v>
      </c>
      <c r="AN6" s="40">
        <v>130</v>
      </c>
      <c r="AO6" s="71">
        <f t="shared" si="0"/>
        <v>40</v>
      </c>
      <c r="AP6" s="40">
        <f t="shared" ref="AP6:AP11" si="3">AO6</f>
        <v>40</v>
      </c>
      <c r="AQ6" s="40">
        <f t="shared" ref="AQ6:AQ11" si="4">AP6*AP6</f>
        <v>1600</v>
      </c>
      <c r="AR6" s="40">
        <f t="shared" ref="AR6:AR11" si="5">AQ6*AO6</f>
        <v>64000</v>
      </c>
      <c r="AS6" s="40">
        <f t="shared" ref="AS6:AS11" si="6">AR6*AP6</f>
        <v>2560000</v>
      </c>
      <c r="AT6" s="45"/>
      <c r="AU6" s="40">
        <v>2</v>
      </c>
      <c r="AV6" s="40" t="e">
        <f t="shared" ref="AV6:AV11" si="7">IF(G14="",#N/A,G14)</f>
        <v>#N/A</v>
      </c>
      <c r="AW6" s="56">
        <f t="shared" ref="AW6:AW11" si="8">IF(A14="",#N/A,A14)</f>
        <v>40</v>
      </c>
      <c r="AX6" s="91">
        <f t="shared" ref="AX6:AX11" si="9">$G$22+0.2</f>
        <v>0.2</v>
      </c>
      <c r="AY6" s="56">
        <f t="shared" ref="AY6:AY11" si="10">AW6</f>
        <v>40</v>
      </c>
      <c r="AZ6" s="40">
        <f t="shared" ref="AZ6:AZ11" si="11">AY6</f>
        <v>40</v>
      </c>
      <c r="BA6" s="40">
        <f t="shared" ref="BA6:BA11" si="12">AZ6*AZ6</f>
        <v>1600</v>
      </c>
      <c r="BB6" s="40">
        <f t="shared" ref="BB6:BB11" si="13">BA6*AY6</f>
        <v>64000</v>
      </c>
      <c r="BC6" s="40">
        <f t="shared" ref="BC6:BC11" si="14">BB6*AZ6</f>
        <v>2560000</v>
      </c>
      <c r="BD6" s="91">
        <f t="shared" ref="BD6:BD11" si="15">AX6+1.5</f>
        <v>1.7</v>
      </c>
      <c r="BF6" s="40">
        <v>2</v>
      </c>
      <c r="BG6" s="40">
        <f t="shared" ref="BG6:BG11" si="16">IF(A14="",#N/A,G14)</f>
        <v>0</v>
      </c>
      <c r="BH6" s="40">
        <f t="shared" ref="BH6:BH11" si="17">IF(A14="",#N/A,E14)</f>
        <v>88</v>
      </c>
      <c r="BI6" s="40">
        <f t="shared" ref="BI6:BI11" si="18">$G$22+0.2</f>
        <v>0.2</v>
      </c>
      <c r="BJ6" s="40">
        <f t="shared" ref="BJ6:BJ11" si="19">BH6</f>
        <v>88</v>
      </c>
      <c r="BK6" s="40">
        <f t="shared" ref="BK6:BK11" si="20">BJ6</f>
        <v>88</v>
      </c>
      <c r="BL6" s="40">
        <f t="shared" ref="BL6:BL11" si="21">BK6*BK6</f>
        <v>7744</v>
      </c>
      <c r="BM6" s="40">
        <f t="shared" ref="BM6:BM11" si="22">BL6*BJ6</f>
        <v>681472</v>
      </c>
      <c r="BN6" s="40">
        <f t="shared" ref="BN6:BN11" si="23">BM6*BK6</f>
        <v>59969536</v>
      </c>
      <c r="BO6" s="40">
        <f t="shared" ref="BO6:BO11" si="24">BI6+1.5</f>
        <v>1.7</v>
      </c>
    </row>
    <row r="7" spans="1:67" x14ac:dyDescent="0.3">
      <c r="A7" s="21" t="s">
        <v>34</v>
      </c>
      <c r="B7" s="23" t="str">
        <f>IF(Start!C7="","",Start!C7)</f>
        <v/>
      </c>
      <c r="E7" s="21" t="s">
        <v>39</v>
      </c>
      <c r="G7" s="29">
        <f>IF(Start!C11="","",Start!C11)</f>
        <v>0</v>
      </c>
      <c r="H7" s="29"/>
      <c r="I7" s="29"/>
      <c r="J7" s="29"/>
      <c r="K7" s="29"/>
      <c r="L7" s="29"/>
      <c r="M7" s="29"/>
      <c r="N7" s="29"/>
      <c r="O7" s="29"/>
      <c r="P7" s="29"/>
      <c r="Q7" s="29"/>
      <c r="R7" s="29"/>
      <c r="S7" s="29"/>
      <c r="T7" s="29"/>
      <c r="U7" s="29"/>
      <c r="V7" s="29"/>
      <c r="W7" s="29"/>
      <c r="X7" s="29"/>
      <c r="Y7" s="29"/>
      <c r="Z7" s="29"/>
      <c r="AA7" s="29"/>
      <c r="AB7" s="29"/>
      <c r="AD7" s="73"/>
      <c r="AG7" s="65"/>
      <c r="AH7" s="65"/>
      <c r="AJ7" s="68">
        <f t="shared" si="1"/>
        <v>80</v>
      </c>
      <c r="AK7" s="40">
        <v>3</v>
      </c>
      <c r="AL7" s="71">
        <f t="shared" si="2"/>
        <v>110</v>
      </c>
      <c r="AM7" s="71">
        <f>IF(A15="",#N/A,A15)</f>
        <v>80</v>
      </c>
      <c r="AN7" s="40">
        <v>130</v>
      </c>
      <c r="AO7" s="71">
        <f t="shared" si="0"/>
        <v>80</v>
      </c>
      <c r="AP7" s="40">
        <f t="shared" si="3"/>
        <v>80</v>
      </c>
      <c r="AQ7" s="40">
        <f t="shared" si="4"/>
        <v>6400</v>
      </c>
      <c r="AR7" s="40">
        <f t="shared" si="5"/>
        <v>512000</v>
      </c>
      <c r="AS7" s="40">
        <f t="shared" si="6"/>
        <v>40960000</v>
      </c>
      <c r="AT7" s="45"/>
      <c r="AU7" s="40">
        <v>3</v>
      </c>
      <c r="AV7" s="40" t="e">
        <f t="shared" si="7"/>
        <v>#N/A</v>
      </c>
      <c r="AW7" s="56">
        <f t="shared" si="8"/>
        <v>80</v>
      </c>
      <c r="AX7" s="91">
        <f t="shared" si="9"/>
        <v>0.2</v>
      </c>
      <c r="AY7" s="56">
        <f t="shared" si="10"/>
        <v>80</v>
      </c>
      <c r="AZ7" s="40">
        <f t="shared" si="11"/>
        <v>80</v>
      </c>
      <c r="BA7" s="40">
        <f t="shared" si="12"/>
        <v>6400</v>
      </c>
      <c r="BB7" s="40">
        <f t="shared" si="13"/>
        <v>512000</v>
      </c>
      <c r="BC7" s="40">
        <f t="shared" si="14"/>
        <v>40960000</v>
      </c>
      <c r="BD7" s="91">
        <f t="shared" si="15"/>
        <v>1.7</v>
      </c>
      <c r="BF7" s="40">
        <v>3</v>
      </c>
      <c r="BG7" s="40">
        <f t="shared" si="16"/>
        <v>0</v>
      </c>
      <c r="BH7" s="40">
        <f t="shared" si="17"/>
        <v>110</v>
      </c>
      <c r="BI7" s="40">
        <f t="shared" si="18"/>
        <v>0.2</v>
      </c>
      <c r="BJ7" s="40">
        <f t="shared" si="19"/>
        <v>110</v>
      </c>
      <c r="BK7" s="40">
        <f t="shared" si="20"/>
        <v>110</v>
      </c>
      <c r="BL7" s="40">
        <f t="shared" si="21"/>
        <v>12100</v>
      </c>
      <c r="BM7" s="40">
        <f t="shared" si="22"/>
        <v>1331000</v>
      </c>
      <c r="BN7" s="40">
        <f t="shared" si="23"/>
        <v>146410000</v>
      </c>
      <c r="BO7" s="40">
        <f t="shared" si="24"/>
        <v>1.7</v>
      </c>
    </row>
    <row r="8" spans="1:67" x14ac:dyDescent="0.3">
      <c r="A8" s="21" t="s">
        <v>6</v>
      </c>
      <c r="B8" s="30">
        <f>IF(Start!C8="","",Start!C8)</f>
        <v>157</v>
      </c>
      <c r="E8" s="21" t="s">
        <v>10</v>
      </c>
      <c r="G8" s="29">
        <f>IF(Start!C12="","",Start!C12)</f>
        <v>40</v>
      </c>
      <c r="H8" s="29"/>
      <c r="I8" s="29"/>
      <c r="J8" s="29"/>
      <c r="K8" s="29"/>
      <c r="L8" s="29"/>
      <c r="M8" s="29"/>
      <c r="N8" s="29"/>
      <c r="O8" s="29"/>
      <c r="P8" s="29"/>
      <c r="Q8" s="29"/>
      <c r="R8" s="29"/>
      <c r="S8" s="29"/>
      <c r="T8" s="29"/>
      <c r="U8" s="29"/>
      <c r="V8" s="29"/>
      <c r="W8" s="29"/>
      <c r="X8" s="29"/>
      <c r="Y8" s="29"/>
      <c r="Z8" s="29"/>
      <c r="AA8" s="29"/>
      <c r="AB8" s="29"/>
      <c r="AD8" s="73"/>
      <c r="AG8" s="65"/>
      <c r="AH8" s="65"/>
      <c r="AJ8" s="68">
        <f t="shared" si="1"/>
        <v>120</v>
      </c>
      <c r="AK8" s="40">
        <v>4</v>
      </c>
      <c r="AL8" s="71">
        <f t="shared" si="2"/>
        <v>132</v>
      </c>
      <c r="AM8" s="71">
        <f>IF(A16="","",A16)</f>
        <v>120</v>
      </c>
      <c r="AN8" s="40">
        <v>130</v>
      </c>
      <c r="AO8" s="71">
        <f t="shared" si="0"/>
        <v>120</v>
      </c>
      <c r="AP8" s="40">
        <f t="shared" si="3"/>
        <v>120</v>
      </c>
      <c r="AQ8" s="40">
        <f t="shared" si="4"/>
        <v>14400</v>
      </c>
      <c r="AR8" s="40">
        <f t="shared" si="5"/>
        <v>1728000</v>
      </c>
      <c r="AS8" s="40">
        <f t="shared" si="6"/>
        <v>207360000</v>
      </c>
      <c r="AT8" s="45"/>
      <c r="AU8" s="40">
        <v>4</v>
      </c>
      <c r="AV8" s="40" t="e">
        <f t="shared" si="7"/>
        <v>#N/A</v>
      </c>
      <c r="AW8" s="56">
        <f t="shared" si="8"/>
        <v>120</v>
      </c>
      <c r="AX8" s="91">
        <f t="shared" si="9"/>
        <v>0.2</v>
      </c>
      <c r="AY8" s="56">
        <f t="shared" si="10"/>
        <v>120</v>
      </c>
      <c r="AZ8" s="40">
        <f t="shared" si="11"/>
        <v>120</v>
      </c>
      <c r="BA8" s="40">
        <f t="shared" si="12"/>
        <v>14400</v>
      </c>
      <c r="BB8" s="40">
        <f t="shared" si="13"/>
        <v>1728000</v>
      </c>
      <c r="BC8" s="40">
        <f t="shared" si="14"/>
        <v>207360000</v>
      </c>
      <c r="BD8" s="91">
        <f t="shared" si="15"/>
        <v>1.7</v>
      </c>
      <c r="BF8" s="40">
        <v>4</v>
      </c>
      <c r="BG8" s="40">
        <f t="shared" si="16"/>
        <v>0</v>
      </c>
      <c r="BH8" s="40">
        <f t="shared" si="17"/>
        <v>132</v>
      </c>
      <c r="BI8" s="40">
        <f t="shared" si="18"/>
        <v>0.2</v>
      </c>
      <c r="BJ8" s="40">
        <f t="shared" si="19"/>
        <v>132</v>
      </c>
      <c r="BK8" s="40">
        <f t="shared" si="20"/>
        <v>132</v>
      </c>
      <c r="BL8" s="40">
        <f t="shared" si="21"/>
        <v>17424</v>
      </c>
      <c r="BM8" s="40">
        <f t="shared" si="22"/>
        <v>2299968</v>
      </c>
      <c r="BN8" s="40">
        <f t="shared" si="23"/>
        <v>303595776</v>
      </c>
      <c r="BO8" s="40">
        <f t="shared" si="24"/>
        <v>1.7</v>
      </c>
    </row>
    <row r="9" spans="1:67" x14ac:dyDescent="0.3">
      <c r="A9" s="21" t="s">
        <v>7</v>
      </c>
      <c r="B9" s="31">
        <f>IF(Start!C9="","",Start!C9)</f>
        <v>83</v>
      </c>
      <c r="AJ9" s="68" t="e">
        <f t="shared" si="1"/>
        <v>#N/A</v>
      </c>
      <c r="AK9" s="40">
        <v>5</v>
      </c>
      <c r="AL9" s="40" t="e">
        <f t="shared" si="2"/>
        <v>#N/A</v>
      </c>
      <c r="AM9" s="40" t="e">
        <f>IF(A17="",#N/A,A17)</f>
        <v>#N/A</v>
      </c>
      <c r="AN9" s="40" t="e">
        <f>IF(A17="",#N/A,130)</f>
        <v>#N/A</v>
      </c>
      <c r="AO9" s="71" t="e">
        <f t="shared" si="0"/>
        <v>#N/A</v>
      </c>
      <c r="AP9" s="68" t="e">
        <f t="shared" si="3"/>
        <v>#N/A</v>
      </c>
      <c r="AQ9" s="68" t="e">
        <f t="shared" si="4"/>
        <v>#N/A</v>
      </c>
      <c r="AR9" s="40" t="e">
        <f t="shared" si="5"/>
        <v>#N/A</v>
      </c>
      <c r="AS9" s="40" t="e">
        <f t="shared" si="6"/>
        <v>#N/A</v>
      </c>
      <c r="AT9" s="45"/>
      <c r="AU9" s="40">
        <v>5</v>
      </c>
      <c r="AV9" s="40" t="e">
        <f t="shared" si="7"/>
        <v>#N/A</v>
      </c>
      <c r="AW9" s="56" t="e">
        <f t="shared" si="8"/>
        <v>#N/A</v>
      </c>
      <c r="AX9" s="91">
        <f t="shared" si="9"/>
        <v>0.2</v>
      </c>
      <c r="AY9" s="56" t="e">
        <f t="shared" si="10"/>
        <v>#N/A</v>
      </c>
      <c r="AZ9" s="40" t="e">
        <f t="shared" si="11"/>
        <v>#N/A</v>
      </c>
      <c r="BA9" s="40" t="e">
        <f t="shared" si="12"/>
        <v>#N/A</v>
      </c>
      <c r="BB9" s="40" t="e">
        <f t="shared" si="13"/>
        <v>#N/A</v>
      </c>
      <c r="BC9" s="40" t="e">
        <f t="shared" si="14"/>
        <v>#N/A</v>
      </c>
      <c r="BD9" s="91">
        <f t="shared" si="15"/>
        <v>1.7</v>
      </c>
      <c r="BF9" s="40">
        <v>5</v>
      </c>
      <c r="BG9" s="40" t="e">
        <f t="shared" si="16"/>
        <v>#N/A</v>
      </c>
      <c r="BH9" s="40" t="e">
        <f t="shared" si="17"/>
        <v>#N/A</v>
      </c>
      <c r="BI9" s="40">
        <f t="shared" si="18"/>
        <v>0.2</v>
      </c>
      <c r="BJ9" s="40" t="e">
        <f t="shared" si="19"/>
        <v>#N/A</v>
      </c>
      <c r="BK9" s="40" t="e">
        <f t="shared" si="20"/>
        <v>#N/A</v>
      </c>
      <c r="BL9" s="40" t="e">
        <f t="shared" si="21"/>
        <v>#N/A</v>
      </c>
      <c r="BM9" s="40" t="e">
        <f t="shared" si="22"/>
        <v>#N/A</v>
      </c>
      <c r="BN9" s="40" t="e">
        <f t="shared" si="23"/>
        <v>#N/A</v>
      </c>
      <c r="BO9" s="40">
        <f t="shared" si="24"/>
        <v>1.7</v>
      </c>
    </row>
    <row r="10" spans="1:67" x14ac:dyDescent="0.3">
      <c r="AJ10" s="68" t="e">
        <f t="shared" si="1"/>
        <v>#N/A</v>
      </c>
      <c r="AK10" s="40">
        <v>6</v>
      </c>
      <c r="AL10" s="40" t="e">
        <f t="shared" si="2"/>
        <v>#N/A</v>
      </c>
      <c r="AM10" s="40" t="e">
        <f>IF(A18="",#N/A,A18)</f>
        <v>#N/A</v>
      </c>
      <c r="AN10" s="40" t="e">
        <f>IF(A18="",#N/A,130)</f>
        <v>#N/A</v>
      </c>
      <c r="AO10" s="71" t="e">
        <f t="shared" si="0"/>
        <v>#N/A</v>
      </c>
      <c r="AP10" s="68" t="e">
        <f t="shared" si="3"/>
        <v>#N/A</v>
      </c>
      <c r="AQ10" s="68" t="e">
        <f t="shared" si="4"/>
        <v>#N/A</v>
      </c>
      <c r="AR10" s="40" t="e">
        <f t="shared" si="5"/>
        <v>#N/A</v>
      </c>
      <c r="AS10" s="40" t="e">
        <f t="shared" si="6"/>
        <v>#N/A</v>
      </c>
      <c r="AU10" s="40">
        <v>6</v>
      </c>
      <c r="AV10" s="40" t="e">
        <f t="shared" si="7"/>
        <v>#N/A</v>
      </c>
      <c r="AW10" s="56" t="e">
        <f t="shared" si="8"/>
        <v>#N/A</v>
      </c>
      <c r="AX10" s="91">
        <f t="shared" si="9"/>
        <v>0.2</v>
      </c>
      <c r="AY10" s="56" t="e">
        <f t="shared" si="10"/>
        <v>#N/A</v>
      </c>
      <c r="AZ10" s="40" t="e">
        <f t="shared" si="11"/>
        <v>#N/A</v>
      </c>
      <c r="BA10" s="40" t="e">
        <f t="shared" si="12"/>
        <v>#N/A</v>
      </c>
      <c r="BB10" s="40" t="e">
        <f t="shared" si="13"/>
        <v>#N/A</v>
      </c>
      <c r="BC10" s="40" t="e">
        <f t="shared" si="14"/>
        <v>#N/A</v>
      </c>
      <c r="BD10" s="91">
        <f t="shared" si="15"/>
        <v>1.7</v>
      </c>
      <c r="BF10" s="40">
        <v>6</v>
      </c>
      <c r="BG10" s="40" t="e">
        <f t="shared" si="16"/>
        <v>#N/A</v>
      </c>
      <c r="BH10" s="40" t="e">
        <f t="shared" si="17"/>
        <v>#N/A</v>
      </c>
      <c r="BI10" s="40">
        <f t="shared" si="18"/>
        <v>0.2</v>
      </c>
      <c r="BJ10" s="40" t="e">
        <f t="shared" si="19"/>
        <v>#N/A</v>
      </c>
      <c r="BK10" s="40" t="e">
        <f t="shared" si="20"/>
        <v>#N/A</v>
      </c>
      <c r="BL10" s="40" t="e">
        <f t="shared" si="21"/>
        <v>#N/A</v>
      </c>
      <c r="BM10" s="40" t="e">
        <f t="shared" si="22"/>
        <v>#N/A</v>
      </c>
      <c r="BN10" s="40" t="e">
        <f t="shared" si="23"/>
        <v>#N/A</v>
      </c>
      <c r="BO10" s="40">
        <f t="shared" si="24"/>
        <v>1.7</v>
      </c>
    </row>
    <row r="11" spans="1:67" x14ac:dyDescent="0.3">
      <c r="AC11" s="40"/>
      <c r="AJ11" s="68" t="e">
        <f t="shared" si="1"/>
        <v>#N/A</v>
      </c>
      <c r="AK11" s="40">
        <v>7</v>
      </c>
      <c r="AL11" s="40" t="e">
        <f t="shared" si="2"/>
        <v>#N/A</v>
      </c>
      <c r="AM11" s="40" t="e">
        <f>IF(A19="",#N/A,A19)</f>
        <v>#N/A</v>
      </c>
      <c r="AN11" s="40" t="e">
        <f>IF(A19="",#N/A,130)</f>
        <v>#N/A</v>
      </c>
      <c r="AO11" s="71" t="e">
        <f t="shared" si="0"/>
        <v>#N/A</v>
      </c>
      <c r="AP11" s="68" t="e">
        <f t="shared" si="3"/>
        <v>#N/A</v>
      </c>
      <c r="AQ11" s="68" t="e">
        <f t="shared" si="4"/>
        <v>#N/A</v>
      </c>
      <c r="AR11" s="40" t="e">
        <f t="shared" si="5"/>
        <v>#N/A</v>
      </c>
      <c r="AS11" s="40" t="e">
        <f t="shared" si="6"/>
        <v>#N/A</v>
      </c>
      <c r="AU11" s="40">
        <v>7</v>
      </c>
      <c r="AV11" s="40" t="e">
        <f t="shared" si="7"/>
        <v>#N/A</v>
      </c>
      <c r="AW11" s="56" t="e">
        <f t="shared" si="8"/>
        <v>#N/A</v>
      </c>
      <c r="AX11" s="91">
        <f t="shared" si="9"/>
        <v>0.2</v>
      </c>
      <c r="AY11" s="56" t="e">
        <f t="shared" si="10"/>
        <v>#N/A</v>
      </c>
      <c r="AZ11" s="40" t="e">
        <f t="shared" si="11"/>
        <v>#N/A</v>
      </c>
      <c r="BA11" s="40" t="e">
        <f t="shared" si="12"/>
        <v>#N/A</v>
      </c>
      <c r="BB11" s="40" t="e">
        <f t="shared" si="13"/>
        <v>#N/A</v>
      </c>
      <c r="BC11" s="40" t="e">
        <f t="shared" si="14"/>
        <v>#N/A</v>
      </c>
      <c r="BD11" s="91">
        <f t="shared" si="15"/>
        <v>1.7</v>
      </c>
      <c r="BF11" s="40">
        <v>7</v>
      </c>
      <c r="BG11" s="40" t="e">
        <f t="shared" si="16"/>
        <v>#N/A</v>
      </c>
      <c r="BH11" s="40" t="e">
        <f t="shared" si="17"/>
        <v>#N/A</v>
      </c>
      <c r="BI11" s="40">
        <f t="shared" si="18"/>
        <v>0.2</v>
      </c>
      <c r="BJ11" s="40" t="e">
        <f t="shared" si="19"/>
        <v>#N/A</v>
      </c>
      <c r="BK11" s="40" t="e">
        <f t="shared" si="20"/>
        <v>#N/A</v>
      </c>
      <c r="BL11" s="40" t="e">
        <f t="shared" si="21"/>
        <v>#N/A</v>
      </c>
      <c r="BM11" s="40" t="e">
        <f t="shared" si="22"/>
        <v>#N/A</v>
      </c>
      <c r="BN11" s="40" t="e">
        <f t="shared" si="23"/>
        <v>#N/A</v>
      </c>
      <c r="BO11" s="40">
        <f t="shared" si="24"/>
        <v>1.7</v>
      </c>
    </row>
    <row r="12" spans="1:67" x14ac:dyDescent="0.3">
      <c r="A12" s="21" t="s">
        <v>48</v>
      </c>
      <c r="B12" s="32" t="s">
        <v>11</v>
      </c>
      <c r="C12" s="32" t="s">
        <v>12</v>
      </c>
      <c r="D12" s="32" t="s">
        <v>13</v>
      </c>
      <c r="E12" s="32" t="s">
        <v>14</v>
      </c>
      <c r="F12" s="32"/>
      <c r="G12" s="39"/>
      <c r="H12" s="33"/>
      <c r="I12" s="33"/>
      <c r="J12" s="33"/>
      <c r="K12" s="33"/>
      <c r="L12" s="33"/>
      <c r="M12" s="33"/>
      <c r="N12" s="33"/>
      <c r="O12" s="33"/>
      <c r="P12" s="33"/>
      <c r="Q12" s="33"/>
      <c r="R12" s="33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40"/>
      <c r="AP12" s="57"/>
    </row>
    <row r="13" spans="1:67" x14ac:dyDescent="0.3">
      <c r="A13" s="49">
        <f>G7</f>
        <v>0</v>
      </c>
      <c r="B13" s="34">
        <f>A96</f>
        <v>0.125</v>
      </c>
      <c r="C13" s="35">
        <f>C96</f>
        <v>120</v>
      </c>
      <c r="D13" s="35">
        <f>D96</f>
        <v>70</v>
      </c>
      <c r="E13" s="36">
        <f>B96</f>
        <v>76</v>
      </c>
      <c r="F13" s="37">
        <f t="shared" ref="F13:F18" si="25">IF(C13="",#N/A,C13-D13)</f>
        <v>50</v>
      </c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56">
        <f>A13+80</f>
        <v>80</v>
      </c>
      <c r="AK13" s="40">
        <v>3</v>
      </c>
      <c r="AL13" s="92"/>
      <c r="AM13" s="92"/>
      <c r="AN13" s="92">
        <f t="array" ref="AN13:AP13">LINEST(AL5:AL7,AP5:AQ7)</f>
        <v>3.1250000000000006E-3</v>
      </c>
      <c r="AO13" s="92">
        <v>0.17499999999999988</v>
      </c>
      <c r="AP13" s="92">
        <v>76</v>
      </c>
      <c r="AU13" s="40">
        <v>3</v>
      </c>
      <c r="AX13" s="40" t="e">
        <f t="array" ref="AX13:AZ13">LINEST(AV5:AV7,AZ5:BA7)</f>
        <v>#VALUE!</v>
      </c>
      <c r="AY13" s="40" t="e">
        <v>#VALUE!</v>
      </c>
      <c r="AZ13" s="40" t="e">
        <v>#VALUE!</v>
      </c>
      <c r="BF13" s="40">
        <v>3</v>
      </c>
      <c r="BI13" s="40">
        <f t="array" ref="BI13:BK13">LINEST(BG5:BG7,BK5:BL7)</f>
        <v>0</v>
      </c>
      <c r="BJ13" s="40">
        <v>0</v>
      </c>
      <c r="BK13" s="40">
        <v>0</v>
      </c>
    </row>
    <row r="14" spans="1:67" x14ac:dyDescent="0.3">
      <c r="A14" s="49">
        <f t="shared" ref="A14:A21" si="26">IF(B14="","",IF(OR(B14="Ruhe 3:00",B14="Ruhe 6:00"),"",A13+$G$8))</f>
        <v>40</v>
      </c>
      <c r="B14" s="34">
        <f>A97</f>
        <v>0.25</v>
      </c>
      <c r="C14" s="35">
        <f>C97</f>
        <v>130</v>
      </c>
      <c r="D14" s="35">
        <f>D97</f>
        <v>75</v>
      </c>
      <c r="E14" s="36">
        <f>B97</f>
        <v>88</v>
      </c>
      <c r="F14" s="37">
        <f t="shared" si="25"/>
        <v>55</v>
      </c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56">
        <f t="shared" ref="AC14:AC21" si="27">A14+80</f>
        <v>120</v>
      </c>
      <c r="AK14" s="40">
        <v>4</v>
      </c>
      <c r="AL14" s="92"/>
      <c r="AM14" s="92">
        <f t="array" ref="AM14:AP14">LINEST(AL5:AL8,AP5:AR8)</f>
        <v>-2.6041666666666526E-5</v>
      </c>
      <c r="AN14" s="92">
        <v>6.2499999999999726E-3</v>
      </c>
      <c r="AO14" s="92">
        <v>9.1666666666667951E-2</v>
      </c>
      <c r="AP14" s="92">
        <v>76</v>
      </c>
      <c r="AS14" s="40">
        <v>130</v>
      </c>
      <c r="AU14" s="40">
        <v>4</v>
      </c>
      <c r="AW14" s="40" t="e">
        <f t="array" ref="AW14:AZ14">LINEST(AV5:AV8,AZ5:BB8)</f>
        <v>#VALUE!</v>
      </c>
      <c r="AX14" s="40" t="e">
        <v>#VALUE!</v>
      </c>
      <c r="AY14" s="40" t="e">
        <v>#VALUE!</v>
      </c>
      <c r="AZ14" s="40" t="e">
        <v>#VALUE!</v>
      </c>
      <c r="BC14" s="91" t="str">
        <f>IF(G22=0,"",AX5)</f>
        <v/>
      </c>
      <c r="BF14" s="40">
        <v>4</v>
      </c>
      <c r="BH14" s="40">
        <f t="array" ref="BH14:BK14">LINEST(BG5:BG8,BK5:BM8)</f>
        <v>0</v>
      </c>
      <c r="BI14" s="40">
        <v>0</v>
      </c>
      <c r="BJ14" s="40">
        <v>0</v>
      </c>
      <c r="BK14" s="40">
        <v>0</v>
      </c>
      <c r="BN14" s="40" t="str">
        <f>IF(G22=0,"",BI5)</f>
        <v/>
      </c>
    </row>
    <row r="15" spans="1:67" x14ac:dyDescent="0.3">
      <c r="A15" s="49">
        <f t="shared" si="26"/>
        <v>80</v>
      </c>
      <c r="B15" s="34">
        <f>IF(B98&gt;0,A98,IF(B14="Ruhe 3:00","Ruhe 6:00",IF(B14="Ruhe 6:00","",IF(B14="","","Ruhe 3:00"))))</f>
        <v>0.375</v>
      </c>
      <c r="C15" s="35">
        <f t="shared" ref="C15:C18" si="28">IF(B15="Ruhe 3:00",$C$103,IF(B15="Ruhe 6:00",$C$104,IF(B15="",#N/A,C98)))</f>
        <v>145</v>
      </c>
      <c r="D15" s="35">
        <f t="shared" ref="D15:D21" si="29">IF(B15="Ruhe 3:00",$D$103,IF(B15="Ruhe 6:00",$D$104,IF(B15="","",D98)))</f>
        <v>70</v>
      </c>
      <c r="E15" s="36">
        <f t="shared" ref="E15" si="30">IF(B15="Ruhe 3:00",$B$103,IF(B15="Ruhe 6:00",$B$104,IF(B15="","",B98)))</f>
        <v>110</v>
      </c>
      <c r="F15" s="37">
        <f t="shared" si="25"/>
        <v>75</v>
      </c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56">
        <f t="shared" si="27"/>
        <v>160</v>
      </c>
      <c r="AK15" s="40">
        <v>5</v>
      </c>
      <c r="AL15" s="92" t="e">
        <f t="array" ref="AL15:AP15">LINEST(AL5:AL9,AP5:AS9)</f>
        <v>#VALUE!</v>
      </c>
      <c r="AM15" s="92" t="e">
        <v>#VALUE!</v>
      </c>
      <c r="AN15" s="92" t="e">
        <v>#VALUE!</v>
      </c>
      <c r="AO15" s="92" t="e">
        <v>#VALUE!</v>
      </c>
      <c r="AP15" s="92" t="e">
        <v>#VALUE!</v>
      </c>
      <c r="AU15" s="40">
        <v>5</v>
      </c>
      <c r="AV15" s="40" t="e">
        <f t="array" ref="AV15:AZ15">LINEST(AV5:AV9,AZ5:BC9)</f>
        <v>#VALUE!</v>
      </c>
      <c r="AW15" s="40" t="e">
        <v>#VALUE!</v>
      </c>
      <c r="AX15" s="40" t="e">
        <v>#VALUE!</v>
      </c>
      <c r="AY15" s="40" t="e">
        <v>#VALUE!</v>
      </c>
      <c r="AZ15" s="40" t="e">
        <v>#VALUE!</v>
      </c>
      <c r="BC15" s="91" t="e">
        <f>BC14+1.5</f>
        <v>#VALUE!</v>
      </c>
      <c r="BF15" s="40">
        <v>5</v>
      </c>
      <c r="BG15" s="40" t="e">
        <f t="array" ref="BG15:BK15">LINEST(BG5:BG9,BK5:BN9)</f>
        <v>#VALUE!</v>
      </c>
      <c r="BH15" s="40" t="e">
        <v>#VALUE!</v>
      </c>
      <c r="BI15" s="40" t="e">
        <v>#VALUE!</v>
      </c>
      <c r="BJ15" s="40" t="e">
        <v>#VALUE!</v>
      </c>
      <c r="BK15" s="40" t="e">
        <v>#VALUE!</v>
      </c>
      <c r="BN15" s="40" t="e">
        <f>BN14+1.5</f>
        <v>#VALUE!</v>
      </c>
    </row>
    <row r="16" spans="1:67" x14ac:dyDescent="0.3">
      <c r="A16" s="49">
        <f t="shared" si="26"/>
        <v>120</v>
      </c>
      <c r="B16" s="34">
        <f>IF(B99="",IF(B15="Ruhe 3:00","Ruhe 6:00",IF(B15="Ruhe 6:00","",IF(B15="","","Ruhe 3:00"))),A99)</f>
        <v>0.5</v>
      </c>
      <c r="C16" s="35">
        <f t="shared" si="28"/>
        <v>160</v>
      </c>
      <c r="D16" s="35">
        <f t="shared" si="29"/>
        <v>75</v>
      </c>
      <c r="E16" s="36">
        <f t="shared" ref="E16:E21" si="31">IF(B16="Ruhe 3:00",$B$103,IF(B16="Ruhe 6:00",$B$104,IF(B16="",#N/A,B99)))</f>
        <v>132</v>
      </c>
      <c r="F16" s="37">
        <f t="shared" si="25"/>
        <v>85</v>
      </c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56">
        <f t="shared" si="27"/>
        <v>200</v>
      </c>
      <c r="AK16" s="40">
        <v>6</v>
      </c>
      <c r="AL16" s="92" t="e">
        <f t="array" ref="AL16:AP16">LINEST(AL5:AL10,AP5:AS10)</f>
        <v>#VALUE!</v>
      </c>
      <c r="AM16" s="92" t="e">
        <v>#VALUE!</v>
      </c>
      <c r="AN16" s="92" t="e">
        <v>#VALUE!</v>
      </c>
      <c r="AO16" s="92" t="e">
        <v>#VALUE!</v>
      </c>
      <c r="AP16" s="92" t="e">
        <v>#VALUE!</v>
      </c>
      <c r="AU16" s="40">
        <v>6</v>
      </c>
      <c r="AV16" s="40" t="e">
        <f t="array" ref="AV16:AZ16">LINEST(AV5:AV10,AZ5:BC10)</f>
        <v>#VALUE!</v>
      </c>
      <c r="AW16" s="40" t="e">
        <v>#VALUE!</v>
      </c>
      <c r="AX16" s="40" t="e">
        <v>#VALUE!</v>
      </c>
      <c r="AY16" s="40" t="e">
        <v>#VALUE!</v>
      </c>
      <c r="AZ16" s="40" t="e">
        <v>#VALUE!</v>
      </c>
      <c r="BF16" s="40">
        <v>6</v>
      </c>
      <c r="BG16" s="40" t="e">
        <f t="array" ref="BG16:BK16">LINEST(BG5:BG10,BK5:BN10)</f>
        <v>#VALUE!</v>
      </c>
      <c r="BH16" s="40" t="e">
        <v>#VALUE!</v>
      </c>
      <c r="BI16" s="40" t="e">
        <v>#VALUE!</v>
      </c>
      <c r="BJ16" s="40" t="e">
        <v>#VALUE!</v>
      </c>
      <c r="BK16" s="40" t="e">
        <v>#VALUE!</v>
      </c>
    </row>
    <row r="17" spans="1:66" x14ac:dyDescent="0.3">
      <c r="A17" s="49" t="str">
        <f t="shared" si="26"/>
        <v/>
      </c>
      <c r="B17" s="34" t="str">
        <f>IF(B100="",IF(B16="Ruhe 3:00","Ruhe 6:00",IF(B16="Ruhe 6:00","",IF(B16="","","Ruhe 3:00"))),A100)</f>
        <v>Ruhe 3:00</v>
      </c>
      <c r="C17" s="35">
        <f t="shared" si="28"/>
        <v>130</v>
      </c>
      <c r="D17" s="35">
        <f t="shared" si="29"/>
        <v>75</v>
      </c>
      <c r="E17" s="36">
        <f t="shared" si="31"/>
        <v>124</v>
      </c>
      <c r="F17" s="37">
        <f t="shared" si="25"/>
        <v>55</v>
      </c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56" t="e">
        <f t="shared" si="27"/>
        <v>#VALUE!</v>
      </c>
      <c r="AK17" s="40">
        <v>7</v>
      </c>
      <c r="AL17" s="92" t="e">
        <f t="array" ref="AL17:AP17">LINEST(AL5:AL11,AP5:AS11)</f>
        <v>#VALUE!</v>
      </c>
      <c r="AM17" s="92" t="e">
        <v>#VALUE!</v>
      </c>
      <c r="AN17" s="92" t="e">
        <v>#VALUE!</v>
      </c>
      <c r="AO17" s="92" t="e">
        <v>#VALUE!</v>
      </c>
      <c r="AP17" s="92" t="e">
        <v>#VALUE!</v>
      </c>
      <c r="AS17" s="93">
        <f>VLOOKUP(AS14,AL21:AR114,2,2)</f>
        <v>114</v>
      </c>
      <c r="AU17" s="40">
        <v>7</v>
      </c>
      <c r="AV17" s="40" t="e">
        <f t="array" ref="AV17:AZ17">LINEST(AV5:AV11,AZ5:BC11)</f>
        <v>#VALUE!</v>
      </c>
      <c r="AW17" s="40" t="e">
        <v>#VALUE!</v>
      </c>
      <c r="AX17" s="40" t="e">
        <v>#VALUE!</v>
      </c>
      <c r="AY17" s="40" t="e">
        <v>#VALUE!</v>
      </c>
      <c r="AZ17" s="40" t="e">
        <v>#VALUE!</v>
      </c>
      <c r="BC17" s="40" t="str">
        <f>IF(BC14="","",VLOOKUP(BC14,AV21:BB114,2,2))</f>
        <v/>
      </c>
      <c r="BF17" s="40">
        <v>7</v>
      </c>
      <c r="BG17" s="40" t="e">
        <f t="array" ref="BG17:BK17">LINEST(BG5:BG11,BK5:BN11)</f>
        <v>#VALUE!</v>
      </c>
      <c r="BH17" s="40" t="e">
        <v>#VALUE!</v>
      </c>
      <c r="BI17" s="40" t="e">
        <v>#VALUE!</v>
      </c>
      <c r="BJ17" s="40" t="e">
        <v>#VALUE!</v>
      </c>
      <c r="BK17" s="40" t="e">
        <v>#VALUE!</v>
      </c>
      <c r="BN17" s="40" t="str">
        <f>IF(BN14="","",VLOOKUP(BN14,BG21:BM114,2,2))</f>
        <v/>
      </c>
    </row>
    <row r="18" spans="1:66" x14ac:dyDescent="0.3">
      <c r="A18" s="49" t="str">
        <f t="shared" si="26"/>
        <v/>
      </c>
      <c r="B18" s="34" t="str">
        <f>IF(B101="",IF(B17="Ruhe 3:00","Ruhe 6:00",IF(B17="Ruhe 6:00","",IF(B17="","","Ruhe 3:00"))),A101)</f>
        <v>Ruhe 6:00</v>
      </c>
      <c r="C18" s="35">
        <f t="shared" si="28"/>
        <v>120</v>
      </c>
      <c r="D18" s="35">
        <f t="shared" si="29"/>
        <v>70</v>
      </c>
      <c r="E18" s="36">
        <f t="shared" si="31"/>
        <v>100</v>
      </c>
      <c r="F18" s="37">
        <f t="shared" si="25"/>
        <v>50</v>
      </c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56" t="e">
        <f t="shared" si="27"/>
        <v>#VALUE!</v>
      </c>
      <c r="AL18" s="92"/>
      <c r="AM18" s="92"/>
      <c r="AN18" s="92"/>
      <c r="BC18" s="40" t="str">
        <f>IF(BC14="","",VLOOKUP(BC15,AV21:BB114,2,2))</f>
        <v/>
      </c>
      <c r="BN18" s="40" t="str">
        <f>IF(BN14="","",VLOOKUP(BN15,BG21:BM114,2,2))</f>
        <v/>
      </c>
    </row>
    <row r="19" spans="1:66" x14ac:dyDescent="0.3">
      <c r="A19" s="49" t="str">
        <f t="shared" si="26"/>
        <v/>
      </c>
      <c r="B19" s="34" t="str">
        <f>IF(B102="",IF(B18="Ruhe 3:00","Ruhe 6:00",IF(B18="Ruhe 6:00","",IF(B18="","","Ruhe 3:00"))),A102)</f>
        <v/>
      </c>
      <c r="C19" s="35" t="e">
        <f>IF(B19="Ruhe 3:00",$C$103,IF(B19="Ruhe 6:00",$C$104,IF(B19="",#N/A,C102)))</f>
        <v>#N/A</v>
      </c>
      <c r="D19" s="35" t="str">
        <f t="shared" si="29"/>
        <v/>
      </c>
      <c r="E19" s="36" t="e">
        <f t="shared" si="31"/>
        <v>#N/A</v>
      </c>
      <c r="F19" s="37" t="e">
        <f>IF(C19="",#N/A,C19-D19)</f>
        <v>#N/A</v>
      </c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56" t="e">
        <f t="shared" si="27"/>
        <v>#VALUE!</v>
      </c>
      <c r="AL19" s="40">
        <f>VLOOKUP($A$23,$AK$13:$AP$17,2)</f>
        <v>0</v>
      </c>
      <c r="AM19" s="40">
        <f>VLOOKUP($A$23,$AK$13:$AP$17,3)</f>
        <v>-2.6041666666666526E-5</v>
      </c>
      <c r="AN19" s="40">
        <f>VLOOKUP($A$23,$AK$13:$AP$17,4)</f>
        <v>6.2499999999999726E-3</v>
      </c>
      <c r="AO19" s="40">
        <f>VLOOKUP($A$23,$AK$13:$AP$17,5)</f>
        <v>9.1666666666667951E-2</v>
      </c>
      <c r="AP19" s="40">
        <f>VLOOKUP($A$23,$AK$13:$AP$17,6)</f>
        <v>76</v>
      </c>
      <c r="AV19" s="94">
        <f>VLOOKUP($A$23,$AU$13:$AZ$17,2)</f>
        <v>0</v>
      </c>
      <c r="AW19" s="94" t="e">
        <f>VLOOKUP($A$23,$AU$13:$AZ$17,3)</f>
        <v>#VALUE!</v>
      </c>
      <c r="AX19" s="94" t="e">
        <f>VLOOKUP($A$23,$AU$13:$AZ$17,4)</f>
        <v>#VALUE!</v>
      </c>
      <c r="AY19" s="94" t="e">
        <f>VLOOKUP($A$23,$AU$13:$AZ$17,5)</f>
        <v>#VALUE!</v>
      </c>
      <c r="AZ19" s="94" t="e">
        <f>VLOOKUP($A$23,$AU$13:$AZ$17,6)</f>
        <v>#VALUE!</v>
      </c>
      <c r="BG19" s="40">
        <f>VLOOKUP($A$23,$BF$13:$BK$17,2)</f>
        <v>0</v>
      </c>
      <c r="BH19" s="40">
        <f>VLOOKUP($A$23,$BF$13:$BK$17,3)</f>
        <v>0</v>
      </c>
      <c r="BI19" s="40">
        <f>VLOOKUP($A$23,$BF$13:$BK$17,4)</f>
        <v>0</v>
      </c>
      <c r="BJ19" s="40">
        <f>VLOOKUP($A$23,$BF$13:$BK$17,5)</f>
        <v>0</v>
      </c>
      <c r="BK19" s="40">
        <f>VLOOKUP($A$23,$BF$13:$BK$17,6)</f>
        <v>0</v>
      </c>
    </row>
    <row r="20" spans="1:66" x14ac:dyDescent="0.3">
      <c r="A20" s="49" t="str">
        <f t="shared" si="26"/>
        <v/>
      </c>
      <c r="B20" s="34" t="str">
        <f>IF(B19="","",IF(B19="Ruhe 3:00","Ruhe 6:00",IF(B19="Ruhe 6:00","","Ruhe 3:00")))</f>
        <v/>
      </c>
      <c r="C20" s="35" t="e">
        <f t="shared" ref="C20:C21" si="32">IF(B20="Ruhe 3:00",$C$103,IF(B20="Ruhe 6:00",$C$104,IF(B20="",#N/A,C103)))</f>
        <v>#N/A</v>
      </c>
      <c r="D20" s="35" t="str">
        <f t="shared" si="29"/>
        <v/>
      </c>
      <c r="E20" s="36" t="e">
        <f t="shared" si="31"/>
        <v>#N/A</v>
      </c>
      <c r="F20" s="37" t="e">
        <f t="shared" ref="F20:F21" si="33">IF(C20="",#N/A,C20-D20)</f>
        <v>#N/A</v>
      </c>
      <c r="G20" s="6" t="str">
        <f t="shared" ref="G20:G21" si="34">IF(B20="Ruhe 3:00",$E$103,IF(B20="Ruhe 6:00",$E$104,IF(B20="","",E103)))</f>
        <v/>
      </c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56" t="e">
        <f t="shared" si="27"/>
        <v>#VALUE!</v>
      </c>
    </row>
    <row r="21" spans="1:66" x14ac:dyDescent="0.3">
      <c r="A21" s="56" t="str">
        <f t="shared" si="26"/>
        <v/>
      </c>
      <c r="B21" s="34" t="str">
        <f>IF(B20="","",IF(B20="Ruhe 3:00","Ruhe 6:00",IF(B20="Ruhe 6:00","","Ruhe 3:00")))</f>
        <v/>
      </c>
      <c r="C21" s="35" t="e">
        <f t="shared" si="32"/>
        <v>#N/A</v>
      </c>
      <c r="D21" s="35" t="str">
        <f t="shared" si="29"/>
        <v/>
      </c>
      <c r="E21" s="36" t="e">
        <f t="shared" si="31"/>
        <v>#N/A</v>
      </c>
      <c r="F21" s="37" t="e">
        <f t="shared" si="33"/>
        <v>#N/A</v>
      </c>
      <c r="G21" s="6" t="str">
        <f t="shared" si="34"/>
        <v/>
      </c>
      <c r="H21" s="66"/>
      <c r="I21" s="66"/>
      <c r="J21" s="66"/>
      <c r="K21" s="66"/>
      <c r="L21" s="66"/>
      <c r="M21" s="66"/>
      <c r="N21" s="66"/>
      <c r="O21" s="66"/>
      <c r="P21" s="66"/>
      <c r="Q21" s="66"/>
      <c r="R21" s="66"/>
      <c r="S21" s="66"/>
      <c r="T21" s="66"/>
      <c r="U21" s="66"/>
      <c r="V21" s="66"/>
      <c r="W21" s="66"/>
      <c r="X21" s="66"/>
      <c r="Y21" s="66"/>
      <c r="Z21" s="66"/>
      <c r="AA21" s="66"/>
      <c r="AB21" s="66"/>
      <c r="AC21" s="56" t="e">
        <f t="shared" si="27"/>
        <v>#VALUE!</v>
      </c>
      <c r="AL21" s="95">
        <f>AN21+AO21+AP21+AQ21+AR21</f>
        <v>88.000000000000014</v>
      </c>
      <c r="AM21" s="56">
        <f>A14</f>
        <v>40</v>
      </c>
      <c r="AN21" s="40">
        <f>AM21*AM21*AM21*AM21*$AL$19</f>
        <v>0</v>
      </c>
      <c r="AO21" s="40">
        <f>AM21*AM21*AM21*$AM$19</f>
        <v>-1.6666666666666576</v>
      </c>
      <c r="AP21" s="40">
        <f>AM21*AM21*$AN$19</f>
        <v>9.9999999999999556</v>
      </c>
      <c r="AQ21" s="40">
        <f>AM21*$AO$19</f>
        <v>3.666666666666718</v>
      </c>
      <c r="AR21" s="40">
        <f>$AP$19</f>
        <v>76</v>
      </c>
      <c r="AV21" s="95" t="e">
        <f>AX21+AY21+AZ21+BA21+BB21-0.01</f>
        <v>#VALUE!</v>
      </c>
      <c r="AW21" s="56">
        <f>IF(G13+0.2&lt;G14,A13,A14)</f>
        <v>40</v>
      </c>
      <c r="AX21" s="40">
        <f>AW21*AW21*AW21*AW21*$AV$19</f>
        <v>0</v>
      </c>
      <c r="AY21" s="40" t="e">
        <f>AW21*AW21*AW21*$AW$19</f>
        <v>#VALUE!</v>
      </c>
      <c r="AZ21" s="40" t="e">
        <f>AW21*AW21*$AX$19</f>
        <v>#VALUE!</v>
      </c>
      <c r="BA21" s="40" t="e">
        <f>AW21*$AY$19</f>
        <v>#VALUE!</v>
      </c>
      <c r="BB21" s="40" t="e">
        <f>$AZ$19</f>
        <v>#VALUE!</v>
      </c>
      <c r="BG21" s="40">
        <f>BI21+BJ21+BK21+BL21+BM21-0.1</f>
        <v>-0.1</v>
      </c>
      <c r="BH21" s="40">
        <f>IF(G13+0.2&lt;G14,E13,E14)</f>
        <v>88</v>
      </c>
      <c r="BI21" s="40">
        <f>BH21*BH21*BH21*BH21*$BG$19</f>
        <v>0</v>
      </c>
      <c r="BJ21" s="40">
        <f>BH21*BH21*BH21*$BH$19</f>
        <v>0</v>
      </c>
      <c r="BK21" s="40">
        <f>BH21*BH21*$BI$19</f>
        <v>0</v>
      </c>
      <c r="BL21" s="40">
        <f>BH21*$BJ$19</f>
        <v>0</v>
      </c>
      <c r="BM21" s="40">
        <f>$BK$19</f>
        <v>0</v>
      </c>
    </row>
    <row r="22" spans="1:66" x14ac:dyDescent="0.3">
      <c r="A22" s="40"/>
      <c r="B22" s="40"/>
      <c r="C22" s="40"/>
      <c r="D22" s="41" t="s">
        <v>16</v>
      </c>
      <c r="E22" s="40"/>
      <c r="F22" s="40"/>
      <c r="G22" s="20">
        <f>MIN(G13:G19)</f>
        <v>0</v>
      </c>
      <c r="H22" s="20"/>
      <c r="I22" s="20"/>
      <c r="J22" s="20"/>
      <c r="K22" s="20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20"/>
      <c r="AB22" s="20"/>
      <c r="AC22" s="40"/>
      <c r="AL22" s="95">
        <f t="shared" ref="AL22:AL113" si="35">AN22+AO22+AP22+AQ22+AR22</f>
        <v>88.945625000000021</v>
      </c>
      <c r="AM22" s="56">
        <f>AM21+2</f>
        <v>42</v>
      </c>
      <c r="AN22" s="40">
        <f t="shared" ref="AN22:AN113" si="36">AM22*AM22*AM22*AM22*$AL$19</f>
        <v>0</v>
      </c>
      <c r="AO22" s="40">
        <f t="shared" ref="AO22:AO113" si="37">AM22*AM22*AM22*$AM$19</f>
        <v>-1.9293749999999896</v>
      </c>
      <c r="AP22" s="40">
        <f t="shared" ref="AP22:AP113" si="38">AM22*AM22*$AN$19</f>
        <v>11.024999999999952</v>
      </c>
      <c r="AQ22" s="40">
        <f t="shared" ref="AQ22:AQ113" si="39">AM22*$AO$19</f>
        <v>3.8500000000000538</v>
      </c>
      <c r="AR22" s="40">
        <f t="shared" ref="AR22:AR113" si="40">$AP$19</f>
        <v>76</v>
      </c>
      <c r="AV22" s="95" t="e">
        <f>AX22+AY22+AZ22+BA22+BB22</f>
        <v>#VALUE!</v>
      </c>
      <c r="AW22" s="56">
        <f>AW21+2</f>
        <v>42</v>
      </c>
      <c r="AX22" s="40">
        <f>AW22*AW22*AW22*AW22*$AV$19</f>
        <v>0</v>
      </c>
      <c r="AY22" s="40" t="e">
        <f>AW22*AW22*AW22*$AW$19</f>
        <v>#VALUE!</v>
      </c>
      <c r="AZ22" s="40" t="e">
        <f>AW22*AW22*$AX$19</f>
        <v>#VALUE!</v>
      </c>
      <c r="BA22" s="40" t="e">
        <f>AW22*$AY$19</f>
        <v>#VALUE!</v>
      </c>
      <c r="BB22" s="40" t="e">
        <f>$AZ$19</f>
        <v>#VALUE!</v>
      </c>
      <c r="BG22" s="40">
        <f>BI22+BJ22+BK22+BL22+BM22</f>
        <v>0</v>
      </c>
      <c r="BH22" s="40">
        <f>BH21+1</f>
        <v>89</v>
      </c>
      <c r="BI22" s="40">
        <f t="shared" ref="BI22:BI113" si="41">BH22*BH22*BH22*BH22*$BG$19</f>
        <v>0</v>
      </c>
      <c r="BJ22" s="40">
        <f t="shared" ref="BJ22:BJ113" si="42">BH22*BH22*BH22*$BH$19</f>
        <v>0</v>
      </c>
      <c r="BK22" s="40">
        <f t="shared" ref="BK22:BK113" si="43">BH22*BH22*$BI$19</f>
        <v>0</v>
      </c>
      <c r="BL22" s="40">
        <f t="shared" ref="BL22:BL113" si="44">BH22*$BJ$19</f>
        <v>0</v>
      </c>
      <c r="BM22" s="40">
        <f t="shared" ref="BM22:BM113" si="45">$BK$19</f>
        <v>0</v>
      </c>
    </row>
    <row r="23" spans="1:66" x14ac:dyDescent="0.3">
      <c r="A23" s="40">
        <f>COUNT(A13:A19)</f>
        <v>4</v>
      </c>
      <c r="B23" s="40"/>
      <c r="C23" s="42"/>
      <c r="D23" s="40"/>
      <c r="E23" s="48"/>
      <c r="F23" s="40"/>
      <c r="G23" s="40"/>
      <c r="H23" s="40"/>
      <c r="I23" s="40"/>
      <c r="J23" s="40"/>
      <c r="K23" s="40"/>
      <c r="L23" s="40"/>
      <c r="M23" s="40"/>
      <c r="N23" s="40"/>
      <c r="O23" s="40"/>
      <c r="P23" s="40"/>
      <c r="Q23" s="40"/>
      <c r="R23" s="40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L23" s="95">
        <f t="shared" si="35"/>
        <v>89.91500000000002</v>
      </c>
      <c r="AM23" s="56">
        <f t="shared" ref="AM23:AM114" si="46">AM22+2</f>
        <v>44</v>
      </c>
      <c r="AN23" s="40">
        <f t="shared" si="36"/>
        <v>0</v>
      </c>
      <c r="AO23" s="40">
        <f t="shared" si="37"/>
        <v>-2.2183333333333213</v>
      </c>
      <c r="AP23" s="40">
        <f t="shared" si="38"/>
        <v>12.099999999999946</v>
      </c>
      <c r="AQ23" s="40">
        <f t="shared" si="39"/>
        <v>4.0333333333333901</v>
      </c>
      <c r="AR23" s="40">
        <f t="shared" si="40"/>
        <v>76</v>
      </c>
      <c r="AV23" s="95" t="e">
        <f t="shared" ref="AV23:AV36" si="47">AX23+AY23+AZ23+BA23+BB23</f>
        <v>#VALUE!</v>
      </c>
      <c r="AW23" s="56">
        <f t="shared" ref="AW23:AW36" si="48">AW22+2</f>
        <v>44</v>
      </c>
      <c r="AX23" s="40">
        <f t="shared" ref="AX23:AX114" si="49">AW23*AW23*AW23*AW23*$AV$19</f>
        <v>0</v>
      </c>
      <c r="AY23" s="40" t="e">
        <f t="shared" ref="AY23:AY36" si="50">AW23*AW23*AW23*$AW$19</f>
        <v>#VALUE!</v>
      </c>
      <c r="AZ23" s="40" t="e">
        <f t="shared" ref="AZ23:AZ36" si="51">AW23*AW23*$AX$19</f>
        <v>#VALUE!</v>
      </c>
      <c r="BA23" s="40" t="e">
        <f t="shared" ref="BA23:BA36" si="52">AW23*$AY$19</f>
        <v>#VALUE!</v>
      </c>
      <c r="BB23" s="40" t="e">
        <f t="shared" ref="BB23:BB114" si="53">$AZ$19</f>
        <v>#VALUE!</v>
      </c>
      <c r="BG23" s="40">
        <f t="shared" ref="BG23:BG85" si="54">BI23+BJ23+BK23+BL23+BM23</f>
        <v>0</v>
      </c>
      <c r="BH23" s="40">
        <f t="shared" ref="BH23:BH114" si="55">BH22+1</f>
        <v>90</v>
      </c>
      <c r="BI23" s="40">
        <f t="shared" si="41"/>
        <v>0</v>
      </c>
      <c r="BJ23" s="40">
        <f t="shared" si="42"/>
        <v>0</v>
      </c>
      <c r="BK23" s="40">
        <f t="shared" si="43"/>
        <v>0</v>
      </c>
      <c r="BL23" s="40">
        <f t="shared" si="44"/>
        <v>0</v>
      </c>
      <c r="BM23" s="40">
        <f t="shared" si="45"/>
        <v>0</v>
      </c>
    </row>
    <row r="24" spans="1:66" x14ac:dyDescent="0.3">
      <c r="A24" s="40"/>
      <c r="B24" s="40"/>
      <c r="C24" s="40"/>
      <c r="D24" s="40"/>
      <c r="E24" s="40"/>
      <c r="F24" s="40"/>
      <c r="G24" s="40"/>
      <c r="H24" s="40"/>
      <c r="I24" s="40"/>
      <c r="J24" s="40"/>
      <c r="K24" s="40"/>
      <c r="L24" s="40"/>
      <c r="M24" s="40"/>
      <c r="N24" s="40"/>
      <c r="O24" s="40"/>
      <c r="P24" s="40"/>
      <c r="Q24" s="40"/>
      <c r="R24" s="40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L24" s="95">
        <f t="shared" si="35"/>
        <v>90.906875000000014</v>
      </c>
      <c r="AM24" s="56">
        <f t="shared" si="46"/>
        <v>46</v>
      </c>
      <c r="AN24" s="40">
        <f t="shared" si="36"/>
        <v>0</v>
      </c>
      <c r="AO24" s="40">
        <f t="shared" si="37"/>
        <v>-2.5347916666666528</v>
      </c>
      <c r="AP24" s="40">
        <f t="shared" si="38"/>
        <v>13.224999999999943</v>
      </c>
      <c r="AQ24" s="40">
        <f t="shared" si="39"/>
        <v>4.2166666666667254</v>
      </c>
      <c r="AR24" s="40">
        <f t="shared" si="40"/>
        <v>76</v>
      </c>
      <c r="AV24" s="95" t="e">
        <f t="shared" si="47"/>
        <v>#VALUE!</v>
      </c>
      <c r="AW24" s="56">
        <f t="shared" si="48"/>
        <v>46</v>
      </c>
      <c r="AX24" s="40">
        <f t="shared" si="49"/>
        <v>0</v>
      </c>
      <c r="AY24" s="40" t="e">
        <f t="shared" si="50"/>
        <v>#VALUE!</v>
      </c>
      <c r="AZ24" s="40" t="e">
        <f t="shared" si="51"/>
        <v>#VALUE!</v>
      </c>
      <c r="BA24" s="40" t="e">
        <f t="shared" si="52"/>
        <v>#VALUE!</v>
      </c>
      <c r="BB24" s="40" t="e">
        <f t="shared" si="53"/>
        <v>#VALUE!</v>
      </c>
      <c r="BG24" s="40">
        <f t="shared" si="54"/>
        <v>0</v>
      </c>
      <c r="BH24" s="40">
        <f t="shared" si="55"/>
        <v>91</v>
      </c>
      <c r="BI24" s="40">
        <f t="shared" si="41"/>
        <v>0</v>
      </c>
      <c r="BJ24" s="40">
        <f t="shared" si="42"/>
        <v>0</v>
      </c>
      <c r="BK24" s="40">
        <f t="shared" si="43"/>
        <v>0</v>
      </c>
      <c r="BL24" s="40">
        <f t="shared" si="44"/>
        <v>0</v>
      </c>
      <c r="BM24" s="40">
        <f t="shared" si="45"/>
        <v>0</v>
      </c>
    </row>
    <row r="25" spans="1:66" x14ac:dyDescent="0.3">
      <c r="C25" s="38"/>
      <c r="AJ25" s="74"/>
      <c r="AL25" s="95">
        <f t="shared" si="35"/>
        <v>91.920000000000016</v>
      </c>
      <c r="AM25" s="56">
        <f t="shared" si="46"/>
        <v>48</v>
      </c>
      <c r="AN25" s="40">
        <f t="shared" si="36"/>
        <v>0</v>
      </c>
      <c r="AO25" s="40">
        <f t="shared" si="37"/>
        <v>-2.8799999999999844</v>
      </c>
      <c r="AP25" s="40">
        <f t="shared" si="38"/>
        <v>14.399999999999936</v>
      </c>
      <c r="AQ25" s="40">
        <f t="shared" si="39"/>
        <v>4.4000000000000616</v>
      </c>
      <c r="AR25" s="40">
        <f t="shared" si="40"/>
        <v>76</v>
      </c>
      <c r="AV25" s="95" t="e">
        <f t="shared" si="47"/>
        <v>#VALUE!</v>
      </c>
      <c r="AW25" s="56">
        <f t="shared" si="48"/>
        <v>48</v>
      </c>
      <c r="AX25" s="40">
        <f t="shared" si="49"/>
        <v>0</v>
      </c>
      <c r="AY25" s="40" t="e">
        <f t="shared" si="50"/>
        <v>#VALUE!</v>
      </c>
      <c r="AZ25" s="40" t="e">
        <f t="shared" si="51"/>
        <v>#VALUE!</v>
      </c>
      <c r="BA25" s="40" t="e">
        <f t="shared" si="52"/>
        <v>#VALUE!</v>
      </c>
      <c r="BB25" s="40" t="e">
        <f t="shared" si="53"/>
        <v>#VALUE!</v>
      </c>
      <c r="BG25" s="40">
        <f t="shared" si="54"/>
        <v>0</v>
      </c>
      <c r="BH25" s="40">
        <f t="shared" si="55"/>
        <v>92</v>
      </c>
      <c r="BI25" s="40">
        <f t="shared" si="41"/>
        <v>0</v>
      </c>
      <c r="BJ25" s="40">
        <f t="shared" si="42"/>
        <v>0</v>
      </c>
      <c r="BK25" s="40">
        <f t="shared" si="43"/>
        <v>0</v>
      </c>
      <c r="BL25" s="40">
        <f t="shared" si="44"/>
        <v>0</v>
      </c>
      <c r="BM25" s="40">
        <f t="shared" si="45"/>
        <v>0</v>
      </c>
    </row>
    <row r="26" spans="1:66" x14ac:dyDescent="0.3">
      <c r="AJ26" s="74"/>
      <c r="AL26" s="95">
        <f t="shared" si="35"/>
        <v>92.953125000000014</v>
      </c>
      <c r="AM26" s="56">
        <f t="shared" si="46"/>
        <v>50</v>
      </c>
      <c r="AN26" s="40">
        <f t="shared" si="36"/>
        <v>0</v>
      </c>
      <c r="AO26" s="40">
        <f t="shared" si="37"/>
        <v>-3.2552083333333157</v>
      </c>
      <c r="AP26" s="40">
        <f t="shared" si="38"/>
        <v>15.624999999999931</v>
      </c>
      <c r="AQ26" s="40">
        <f t="shared" si="39"/>
        <v>4.5833333333333979</v>
      </c>
      <c r="AR26" s="40">
        <f t="shared" si="40"/>
        <v>76</v>
      </c>
      <c r="AV26" s="95" t="e">
        <f t="shared" si="47"/>
        <v>#VALUE!</v>
      </c>
      <c r="AW26" s="56">
        <f t="shared" si="48"/>
        <v>50</v>
      </c>
      <c r="AX26" s="40">
        <f t="shared" si="49"/>
        <v>0</v>
      </c>
      <c r="AY26" s="40" t="e">
        <f t="shared" si="50"/>
        <v>#VALUE!</v>
      </c>
      <c r="AZ26" s="40" t="e">
        <f t="shared" si="51"/>
        <v>#VALUE!</v>
      </c>
      <c r="BA26" s="40" t="e">
        <f t="shared" si="52"/>
        <v>#VALUE!</v>
      </c>
      <c r="BB26" s="40" t="e">
        <f t="shared" si="53"/>
        <v>#VALUE!</v>
      </c>
      <c r="BG26" s="40">
        <f t="shared" si="54"/>
        <v>0</v>
      </c>
      <c r="BH26" s="40">
        <f t="shared" si="55"/>
        <v>93</v>
      </c>
      <c r="BI26" s="40">
        <f t="shared" si="41"/>
        <v>0</v>
      </c>
      <c r="BJ26" s="40">
        <f t="shared" si="42"/>
        <v>0</v>
      </c>
      <c r="BK26" s="40">
        <f t="shared" si="43"/>
        <v>0</v>
      </c>
      <c r="BL26" s="40">
        <f t="shared" si="44"/>
        <v>0</v>
      </c>
      <c r="BM26" s="40">
        <f t="shared" si="45"/>
        <v>0</v>
      </c>
    </row>
    <row r="27" spans="1:66" x14ac:dyDescent="0.3">
      <c r="AL27" s="95">
        <f t="shared" si="35"/>
        <v>94.00500000000001</v>
      </c>
      <c r="AM27" s="56">
        <f t="shared" si="46"/>
        <v>52</v>
      </c>
      <c r="AN27" s="40">
        <f t="shared" si="36"/>
        <v>0</v>
      </c>
      <c r="AO27" s="40">
        <f t="shared" si="37"/>
        <v>-3.6616666666666471</v>
      </c>
      <c r="AP27" s="40">
        <f t="shared" si="38"/>
        <v>16.899999999999928</v>
      </c>
      <c r="AQ27" s="40">
        <f t="shared" si="39"/>
        <v>4.7666666666667332</v>
      </c>
      <c r="AR27" s="40">
        <f t="shared" si="40"/>
        <v>76</v>
      </c>
      <c r="AV27" s="95" t="e">
        <f t="shared" si="47"/>
        <v>#VALUE!</v>
      </c>
      <c r="AW27" s="56">
        <f t="shared" si="48"/>
        <v>52</v>
      </c>
      <c r="AX27" s="40">
        <f t="shared" si="49"/>
        <v>0</v>
      </c>
      <c r="AY27" s="40" t="e">
        <f t="shared" si="50"/>
        <v>#VALUE!</v>
      </c>
      <c r="AZ27" s="40" t="e">
        <f t="shared" si="51"/>
        <v>#VALUE!</v>
      </c>
      <c r="BA27" s="40" t="e">
        <f t="shared" si="52"/>
        <v>#VALUE!</v>
      </c>
      <c r="BB27" s="40" t="e">
        <f t="shared" si="53"/>
        <v>#VALUE!</v>
      </c>
      <c r="BG27" s="40">
        <f t="shared" si="54"/>
        <v>0</v>
      </c>
      <c r="BH27" s="40">
        <f t="shared" si="55"/>
        <v>94</v>
      </c>
      <c r="BI27" s="40">
        <f t="shared" si="41"/>
        <v>0</v>
      </c>
      <c r="BJ27" s="40">
        <f t="shared" si="42"/>
        <v>0</v>
      </c>
      <c r="BK27" s="40">
        <f t="shared" si="43"/>
        <v>0</v>
      </c>
      <c r="BL27" s="40">
        <f t="shared" si="44"/>
        <v>0</v>
      </c>
      <c r="BM27" s="40">
        <f t="shared" si="45"/>
        <v>0</v>
      </c>
    </row>
    <row r="28" spans="1:66" x14ac:dyDescent="0.3">
      <c r="AL28" s="95">
        <f t="shared" si="35"/>
        <v>95.074375000000003</v>
      </c>
      <c r="AM28" s="56">
        <f t="shared" si="46"/>
        <v>54</v>
      </c>
      <c r="AN28" s="40">
        <f t="shared" si="36"/>
        <v>0</v>
      </c>
      <c r="AO28" s="40">
        <f t="shared" si="37"/>
        <v>-4.1006249999999778</v>
      </c>
      <c r="AP28" s="40">
        <f t="shared" si="38"/>
        <v>18.22499999999992</v>
      </c>
      <c r="AQ28" s="40">
        <f t="shared" si="39"/>
        <v>4.9500000000000695</v>
      </c>
      <c r="AR28" s="40">
        <f t="shared" si="40"/>
        <v>76</v>
      </c>
      <c r="AV28" s="95" t="e">
        <f t="shared" si="47"/>
        <v>#VALUE!</v>
      </c>
      <c r="AW28" s="56">
        <f t="shared" si="48"/>
        <v>54</v>
      </c>
      <c r="AX28" s="40">
        <f t="shared" si="49"/>
        <v>0</v>
      </c>
      <c r="AY28" s="40" t="e">
        <f t="shared" si="50"/>
        <v>#VALUE!</v>
      </c>
      <c r="AZ28" s="40" t="e">
        <f t="shared" si="51"/>
        <v>#VALUE!</v>
      </c>
      <c r="BA28" s="40" t="e">
        <f t="shared" si="52"/>
        <v>#VALUE!</v>
      </c>
      <c r="BB28" s="40" t="e">
        <f t="shared" si="53"/>
        <v>#VALUE!</v>
      </c>
      <c r="BG28" s="40">
        <f t="shared" si="54"/>
        <v>0</v>
      </c>
      <c r="BH28" s="40">
        <f t="shared" si="55"/>
        <v>95</v>
      </c>
      <c r="BI28" s="40">
        <f t="shared" si="41"/>
        <v>0</v>
      </c>
      <c r="BJ28" s="40">
        <f t="shared" si="42"/>
        <v>0</v>
      </c>
      <c r="BK28" s="40">
        <f t="shared" si="43"/>
        <v>0</v>
      </c>
      <c r="BL28" s="40">
        <f t="shared" si="44"/>
        <v>0</v>
      </c>
      <c r="BM28" s="40">
        <f t="shared" si="45"/>
        <v>0</v>
      </c>
    </row>
    <row r="29" spans="1:66" x14ac:dyDescent="0.3">
      <c r="AL29" s="95">
        <f t="shared" si="35"/>
        <v>96.160000000000011</v>
      </c>
      <c r="AM29" s="56">
        <f t="shared" si="46"/>
        <v>56</v>
      </c>
      <c r="AN29" s="40">
        <f t="shared" si="36"/>
        <v>0</v>
      </c>
      <c r="AO29" s="40">
        <f t="shared" si="37"/>
        <v>-4.5733333333333084</v>
      </c>
      <c r="AP29" s="40">
        <f t="shared" si="38"/>
        <v>19.599999999999913</v>
      </c>
      <c r="AQ29" s="40">
        <f t="shared" si="39"/>
        <v>5.1333333333334057</v>
      </c>
      <c r="AR29" s="40">
        <f t="shared" si="40"/>
        <v>76</v>
      </c>
      <c r="AV29" s="95" t="e">
        <f t="shared" si="47"/>
        <v>#VALUE!</v>
      </c>
      <c r="AW29" s="56">
        <f t="shared" si="48"/>
        <v>56</v>
      </c>
      <c r="AX29" s="40">
        <f t="shared" si="49"/>
        <v>0</v>
      </c>
      <c r="AY29" s="40" t="e">
        <f t="shared" si="50"/>
        <v>#VALUE!</v>
      </c>
      <c r="AZ29" s="40" t="e">
        <f t="shared" si="51"/>
        <v>#VALUE!</v>
      </c>
      <c r="BA29" s="40" t="e">
        <f t="shared" si="52"/>
        <v>#VALUE!</v>
      </c>
      <c r="BB29" s="40" t="e">
        <f t="shared" si="53"/>
        <v>#VALUE!</v>
      </c>
      <c r="BG29" s="40">
        <f t="shared" si="54"/>
        <v>0</v>
      </c>
      <c r="BH29" s="40">
        <f t="shared" si="55"/>
        <v>96</v>
      </c>
      <c r="BI29" s="40">
        <f t="shared" si="41"/>
        <v>0</v>
      </c>
      <c r="BJ29" s="40">
        <f t="shared" si="42"/>
        <v>0</v>
      </c>
      <c r="BK29" s="40">
        <f t="shared" si="43"/>
        <v>0</v>
      </c>
      <c r="BL29" s="40">
        <f t="shared" si="44"/>
        <v>0</v>
      </c>
      <c r="BM29" s="40">
        <f t="shared" si="45"/>
        <v>0</v>
      </c>
    </row>
    <row r="30" spans="1:66" x14ac:dyDescent="0.3">
      <c r="AL30" s="95">
        <f t="shared" si="35"/>
        <v>97.260625000000005</v>
      </c>
      <c r="AM30" s="56">
        <f t="shared" si="46"/>
        <v>58</v>
      </c>
      <c r="AN30" s="40">
        <f t="shared" si="36"/>
        <v>0</v>
      </c>
      <c r="AO30" s="40">
        <f t="shared" si="37"/>
        <v>-5.0810416666666391</v>
      </c>
      <c r="AP30" s="40">
        <f t="shared" si="38"/>
        <v>21.024999999999906</v>
      </c>
      <c r="AQ30" s="40">
        <f t="shared" si="39"/>
        <v>5.316666666666741</v>
      </c>
      <c r="AR30" s="40">
        <f t="shared" si="40"/>
        <v>76</v>
      </c>
      <c r="AV30" s="95" t="e">
        <f t="shared" si="47"/>
        <v>#VALUE!</v>
      </c>
      <c r="AW30" s="56">
        <f t="shared" si="48"/>
        <v>58</v>
      </c>
      <c r="AX30" s="40">
        <f t="shared" si="49"/>
        <v>0</v>
      </c>
      <c r="AY30" s="40" t="e">
        <f t="shared" si="50"/>
        <v>#VALUE!</v>
      </c>
      <c r="AZ30" s="40" t="e">
        <f t="shared" si="51"/>
        <v>#VALUE!</v>
      </c>
      <c r="BA30" s="40" t="e">
        <f t="shared" si="52"/>
        <v>#VALUE!</v>
      </c>
      <c r="BB30" s="40" t="e">
        <f t="shared" si="53"/>
        <v>#VALUE!</v>
      </c>
      <c r="BG30" s="40">
        <f t="shared" si="54"/>
        <v>0</v>
      </c>
      <c r="BH30" s="40">
        <f t="shared" si="55"/>
        <v>97</v>
      </c>
      <c r="BI30" s="40">
        <f t="shared" si="41"/>
        <v>0</v>
      </c>
      <c r="BJ30" s="40">
        <f t="shared" si="42"/>
        <v>0</v>
      </c>
      <c r="BK30" s="40">
        <f t="shared" si="43"/>
        <v>0</v>
      </c>
      <c r="BL30" s="40">
        <f t="shared" si="44"/>
        <v>0</v>
      </c>
      <c r="BM30" s="40">
        <f t="shared" si="45"/>
        <v>0</v>
      </c>
    </row>
    <row r="31" spans="1:66" x14ac:dyDescent="0.3">
      <c r="AL31" s="95">
        <f t="shared" si="35"/>
        <v>98.375</v>
      </c>
      <c r="AM31" s="56">
        <f t="shared" si="46"/>
        <v>60</v>
      </c>
      <c r="AN31" s="40">
        <f t="shared" si="36"/>
        <v>0</v>
      </c>
      <c r="AO31" s="40">
        <f t="shared" si="37"/>
        <v>-5.6249999999999698</v>
      </c>
      <c r="AP31" s="40">
        <f t="shared" si="38"/>
        <v>22.499999999999901</v>
      </c>
      <c r="AQ31" s="40">
        <f t="shared" si="39"/>
        <v>5.5000000000000773</v>
      </c>
      <c r="AR31" s="40">
        <f t="shared" si="40"/>
        <v>76</v>
      </c>
      <c r="AV31" s="95" t="e">
        <f t="shared" si="47"/>
        <v>#VALUE!</v>
      </c>
      <c r="AW31" s="56">
        <f t="shared" si="48"/>
        <v>60</v>
      </c>
      <c r="AX31" s="40">
        <f t="shared" si="49"/>
        <v>0</v>
      </c>
      <c r="AY31" s="40" t="e">
        <f t="shared" si="50"/>
        <v>#VALUE!</v>
      </c>
      <c r="AZ31" s="40" t="e">
        <f t="shared" si="51"/>
        <v>#VALUE!</v>
      </c>
      <c r="BA31" s="40" t="e">
        <f t="shared" si="52"/>
        <v>#VALUE!</v>
      </c>
      <c r="BB31" s="40" t="e">
        <f t="shared" si="53"/>
        <v>#VALUE!</v>
      </c>
      <c r="BG31" s="40">
        <f t="shared" si="54"/>
        <v>0</v>
      </c>
      <c r="BH31" s="40">
        <f t="shared" si="55"/>
        <v>98</v>
      </c>
      <c r="BI31" s="40">
        <f t="shared" si="41"/>
        <v>0</v>
      </c>
      <c r="BJ31" s="40">
        <f t="shared" si="42"/>
        <v>0</v>
      </c>
      <c r="BK31" s="40">
        <f t="shared" si="43"/>
        <v>0</v>
      </c>
      <c r="BL31" s="40">
        <f t="shared" si="44"/>
        <v>0</v>
      </c>
      <c r="BM31" s="40">
        <f t="shared" si="45"/>
        <v>0</v>
      </c>
    </row>
    <row r="32" spans="1:66" x14ac:dyDescent="0.3">
      <c r="AJ32" s="68"/>
      <c r="AL32" s="95">
        <f t="shared" si="35"/>
        <v>99.501875000000013</v>
      </c>
      <c r="AM32" s="56">
        <f t="shared" si="46"/>
        <v>62</v>
      </c>
      <c r="AN32" s="40">
        <f t="shared" si="36"/>
        <v>0</v>
      </c>
      <c r="AO32" s="40">
        <f t="shared" si="37"/>
        <v>-6.2064583333333001</v>
      </c>
      <c r="AP32" s="40">
        <f t="shared" si="38"/>
        <v>24.024999999999896</v>
      </c>
      <c r="AQ32" s="40">
        <f t="shared" si="39"/>
        <v>5.6833333333334126</v>
      </c>
      <c r="AR32" s="40">
        <f t="shared" si="40"/>
        <v>76</v>
      </c>
      <c r="AV32" s="95" t="e">
        <f t="shared" si="47"/>
        <v>#VALUE!</v>
      </c>
      <c r="AW32" s="56">
        <f t="shared" si="48"/>
        <v>62</v>
      </c>
      <c r="AX32" s="40">
        <f t="shared" si="49"/>
        <v>0</v>
      </c>
      <c r="AY32" s="40" t="e">
        <f t="shared" si="50"/>
        <v>#VALUE!</v>
      </c>
      <c r="AZ32" s="40" t="e">
        <f t="shared" si="51"/>
        <v>#VALUE!</v>
      </c>
      <c r="BA32" s="40" t="e">
        <f t="shared" si="52"/>
        <v>#VALUE!</v>
      </c>
      <c r="BB32" s="40" t="e">
        <f t="shared" si="53"/>
        <v>#VALUE!</v>
      </c>
      <c r="BG32" s="40">
        <f t="shared" si="54"/>
        <v>0</v>
      </c>
      <c r="BH32" s="40">
        <f t="shared" si="55"/>
        <v>99</v>
      </c>
      <c r="BI32" s="40">
        <f t="shared" si="41"/>
        <v>0</v>
      </c>
      <c r="BJ32" s="40">
        <f t="shared" si="42"/>
        <v>0</v>
      </c>
      <c r="BK32" s="40">
        <f t="shared" si="43"/>
        <v>0</v>
      </c>
      <c r="BL32" s="40">
        <f t="shared" si="44"/>
        <v>0</v>
      </c>
      <c r="BM32" s="40">
        <f t="shared" si="45"/>
        <v>0</v>
      </c>
    </row>
    <row r="33" spans="1:65" x14ac:dyDescent="0.3">
      <c r="AJ33" s="68"/>
      <c r="AL33" s="95">
        <f t="shared" si="35"/>
        <v>100.64000000000001</v>
      </c>
      <c r="AM33" s="56">
        <f t="shared" si="46"/>
        <v>64</v>
      </c>
      <c r="AN33" s="40">
        <f t="shared" si="36"/>
        <v>0</v>
      </c>
      <c r="AO33" s="40">
        <f t="shared" si="37"/>
        <v>-6.8266666666666298</v>
      </c>
      <c r="AP33" s="40">
        <f t="shared" si="38"/>
        <v>25.599999999999888</v>
      </c>
      <c r="AQ33" s="40">
        <f t="shared" si="39"/>
        <v>5.8666666666667489</v>
      </c>
      <c r="AR33" s="40">
        <f t="shared" si="40"/>
        <v>76</v>
      </c>
      <c r="AV33" s="95" t="e">
        <f t="shared" si="47"/>
        <v>#VALUE!</v>
      </c>
      <c r="AW33" s="56">
        <f t="shared" si="48"/>
        <v>64</v>
      </c>
      <c r="AX33" s="40">
        <f t="shared" si="49"/>
        <v>0</v>
      </c>
      <c r="AY33" s="40" t="e">
        <f t="shared" si="50"/>
        <v>#VALUE!</v>
      </c>
      <c r="AZ33" s="40" t="e">
        <f t="shared" si="51"/>
        <v>#VALUE!</v>
      </c>
      <c r="BA33" s="40" t="e">
        <f t="shared" si="52"/>
        <v>#VALUE!</v>
      </c>
      <c r="BB33" s="40" t="e">
        <f t="shared" si="53"/>
        <v>#VALUE!</v>
      </c>
      <c r="BG33" s="40">
        <f t="shared" si="54"/>
        <v>0</v>
      </c>
      <c r="BH33" s="40">
        <f t="shared" si="55"/>
        <v>100</v>
      </c>
      <c r="BI33" s="40">
        <f t="shared" si="41"/>
        <v>0</v>
      </c>
      <c r="BJ33" s="40">
        <f t="shared" si="42"/>
        <v>0</v>
      </c>
      <c r="BK33" s="40">
        <f t="shared" si="43"/>
        <v>0</v>
      </c>
      <c r="BL33" s="40">
        <f t="shared" si="44"/>
        <v>0</v>
      </c>
      <c r="BM33" s="40">
        <f t="shared" si="45"/>
        <v>0</v>
      </c>
    </row>
    <row r="34" spans="1:65" x14ac:dyDescent="0.3">
      <c r="AJ34" s="68"/>
      <c r="AL34" s="95">
        <f t="shared" si="35"/>
        <v>101.78812500000001</v>
      </c>
      <c r="AM34" s="56">
        <f t="shared" si="46"/>
        <v>66</v>
      </c>
      <c r="AN34" s="40">
        <f t="shared" si="36"/>
        <v>0</v>
      </c>
      <c r="AO34" s="40">
        <f t="shared" si="37"/>
        <v>-7.4868749999999595</v>
      </c>
      <c r="AP34" s="40">
        <f t="shared" si="38"/>
        <v>27.224999999999881</v>
      </c>
      <c r="AQ34" s="40">
        <f t="shared" si="39"/>
        <v>6.0500000000000851</v>
      </c>
      <c r="AR34" s="40">
        <f t="shared" si="40"/>
        <v>76</v>
      </c>
      <c r="AV34" s="95" t="e">
        <f t="shared" si="47"/>
        <v>#VALUE!</v>
      </c>
      <c r="AW34" s="56">
        <f t="shared" si="48"/>
        <v>66</v>
      </c>
      <c r="AX34" s="40">
        <f t="shared" si="49"/>
        <v>0</v>
      </c>
      <c r="AY34" s="40" t="e">
        <f t="shared" si="50"/>
        <v>#VALUE!</v>
      </c>
      <c r="AZ34" s="40" t="e">
        <f t="shared" si="51"/>
        <v>#VALUE!</v>
      </c>
      <c r="BA34" s="40" t="e">
        <f t="shared" si="52"/>
        <v>#VALUE!</v>
      </c>
      <c r="BB34" s="40" t="e">
        <f t="shared" si="53"/>
        <v>#VALUE!</v>
      </c>
      <c r="BG34" s="40">
        <f t="shared" si="54"/>
        <v>0</v>
      </c>
      <c r="BH34" s="40">
        <f t="shared" si="55"/>
        <v>101</v>
      </c>
      <c r="BI34" s="40">
        <f t="shared" si="41"/>
        <v>0</v>
      </c>
      <c r="BJ34" s="40">
        <f t="shared" si="42"/>
        <v>0</v>
      </c>
      <c r="BK34" s="40">
        <f t="shared" si="43"/>
        <v>0</v>
      </c>
      <c r="BL34" s="40">
        <f t="shared" si="44"/>
        <v>0</v>
      </c>
      <c r="BM34" s="40">
        <f t="shared" si="45"/>
        <v>0</v>
      </c>
    </row>
    <row r="35" spans="1:65" x14ac:dyDescent="0.3">
      <c r="AJ35" s="68"/>
      <c r="AL35" s="95">
        <f t="shared" si="35"/>
        <v>102.94500000000001</v>
      </c>
      <c r="AM35" s="56">
        <f t="shared" si="46"/>
        <v>68</v>
      </c>
      <c r="AN35" s="40">
        <f t="shared" si="36"/>
        <v>0</v>
      </c>
      <c r="AO35" s="40">
        <f t="shared" si="37"/>
        <v>-8.1883333333332899</v>
      </c>
      <c r="AP35" s="40">
        <f t="shared" si="38"/>
        <v>28.899999999999874</v>
      </c>
      <c r="AQ35" s="40">
        <f t="shared" si="39"/>
        <v>6.2333333333334204</v>
      </c>
      <c r="AR35" s="40">
        <f t="shared" si="40"/>
        <v>76</v>
      </c>
      <c r="AV35" s="95" t="e">
        <f t="shared" si="47"/>
        <v>#VALUE!</v>
      </c>
      <c r="AW35" s="56">
        <f t="shared" si="48"/>
        <v>68</v>
      </c>
      <c r="AX35" s="40">
        <f t="shared" si="49"/>
        <v>0</v>
      </c>
      <c r="AY35" s="40" t="e">
        <f t="shared" si="50"/>
        <v>#VALUE!</v>
      </c>
      <c r="AZ35" s="40" t="e">
        <f t="shared" si="51"/>
        <v>#VALUE!</v>
      </c>
      <c r="BA35" s="40" t="e">
        <f t="shared" si="52"/>
        <v>#VALUE!</v>
      </c>
      <c r="BB35" s="40" t="e">
        <f t="shared" si="53"/>
        <v>#VALUE!</v>
      </c>
      <c r="BG35" s="40">
        <f t="shared" si="54"/>
        <v>0</v>
      </c>
      <c r="BH35" s="40">
        <f t="shared" si="55"/>
        <v>102</v>
      </c>
      <c r="BI35" s="40">
        <f t="shared" si="41"/>
        <v>0</v>
      </c>
      <c r="BJ35" s="40">
        <f t="shared" si="42"/>
        <v>0</v>
      </c>
      <c r="BK35" s="40">
        <f t="shared" si="43"/>
        <v>0</v>
      </c>
      <c r="BL35" s="40">
        <f t="shared" si="44"/>
        <v>0</v>
      </c>
      <c r="BM35" s="40">
        <f t="shared" si="45"/>
        <v>0</v>
      </c>
    </row>
    <row r="36" spans="1:65" x14ac:dyDescent="0.3">
      <c r="AJ36" s="68"/>
      <c r="AL36" s="95">
        <f t="shared" si="35"/>
        <v>104.109375</v>
      </c>
      <c r="AM36" s="56">
        <f t="shared" si="46"/>
        <v>70</v>
      </c>
      <c r="AN36" s="40">
        <f t="shared" si="36"/>
        <v>0</v>
      </c>
      <c r="AO36" s="40">
        <f t="shared" si="37"/>
        <v>-8.9322916666666181</v>
      </c>
      <c r="AP36" s="40">
        <f t="shared" si="38"/>
        <v>30.624999999999865</v>
      </c>
      <c r="AQ36" s="40">
        <f t="shared" si="39"/>
        <v>6.4166666666667567</v>
      </c>
      <c r="AR36" s="40">
        <f t="shared" si="40"/>
        <v>76</v>
      </c>
      <c r="AV36" s="95" t="e">
        <f t="shared" si="47"/>
        <v>#VALUE!</v>
      </c>
      <c r="AW36" s="56">
        <f t="shared" si="48"/>
        <v>70</v>
      </c>
      <c r="AX36" s="40">
        <f t="shared" si="49"/>
        <v>0</v>
      </c>
      <c r="AY36" s="40" t="e">
        <f t="shared" si="50"/>
        <v>#VALUE!</v>
      </c>
      <c r="AZ36" s="40" t="e">
        <f t="shared" si="51"/>
        <v>#VALUE!</v>
      </c>
      <c r="BA36" s="40" t="e">
        <f t="shared" si="52"/>
        <v>#VALUE!</v>
      </c>
      <c r="BB36" s="40" t="e">
        <f t="shared" si="53"/>
        <v>#VALUE!</v>
      </c>
      <c r="BG36" s="40">
        <f t="shared" si="54"/>
        <v>0</v>
      </c>
      <c r="BH36" s="40">
        <f t="shared" si="55"/>
        <v>103</v>
      </c>
      <c r="BI36" s="40">
        <f t="shared" si="41"/>
        <v>0</v>
      </c>
      <c r="BJ36" s="40">
        <f t="shared" si="42"/>
        <v>0</v>
      </c>
      <c r="BK36" s="40">
        <f t="shared" si="43"/>
        <v>0</v>
      </c>
      <c r="BL36" s="40">
        <f t="shared" si="44"/>
        <v>0</v>
      </c>
      <c r="BM36" s="40">
        <f t="shared" si="45"/>
        <v>0</v>
      </c>
    </row>
    <row r="37" spans="1:65" x14ac:dyDescent="0.3">
      <c r="AJ37" s="68"/>
      <c r="AL37" s="95">
        <f t="shared" si="35"/>
        <v>105.28</v>
      </c>
      <c r="AM37" s="56">
        <f t="shared" si="46"/>
        <v>72</v>
      </c>
      <c r="AN37" s="40">
        <f t="shared" si="36"/>
        <v>0</v>
      </c>
      <c r="AO37" s="40">
        <f t="shared" si="37"/>
        <v>-9.7199999999999473</v>
      </c>
      <c r="AP37" s="40">
        <f t="shared" si="38"/>
        <v>32.399999999999856</v>
      </c>
      <c r="AQ37" s="40">
        <f t="shared" si="39"/>
        <v>6.600000000000092</v>
      </c>
      <c r="AR37" s="40">
        <f t="shared" si="40"/>
        <v>76</v>
      </c>
      <c r="AV37" s="95" t="e">
        <f t="shared" ref="AV37:AV114" si="56">AX37+AY37+AZ37+BA37+BB37</f>
        <v>#VALUE!</v>
      </c>
      <c r="AW37" s="56">
        <f t="shared" ref="AW37:AW114" si="57">AW36+2</f>
        <v>72</v>
      </c>
      <c r="AX37" s="40">
        <f t="shared" si="49"/>
        <v>0</v>
      </c>
      <c r="AY37" s="40" t="e">
        <f t="shared" ref="AY37:AY114" si="58">AW37*AW37*AW37*$AW$19</f>
        <v>#VALUE!</v>
      </c>
      <c r="AZ37" s="40" t="e">
        <f t="shared" ref="AZ37:AZ114" si="59">AW37*AW37*$AX$19</f>
        <v>#VALUE!</v>
      </c>
      <c r="BA37" s="40" t="e">
        <f t="shared" ref="BA37:BA114" si="60">AW37*$AY$19</f>
        <v>#VALUE!</v>
      </c>
      <c r="BB37" s="40" t="e">
        <f t="shared" si="53"/>
        <v>#VALUE!</v>
      </c>
      <c r="BG37" s="40">
        <f t="shared" si="54"/>
        <v>0</v>
      </c>
      <c r="BH37" s="40">
        <f t="shared" si="55"/>
        <v>104</v>
      </c>
      <c r="BI37" s="40">
        <f t="shared" si="41"/>
        <v>0</v>
      </c>
      <c r="BJ37" s="40">
        <f t="shared" si="42"/>
        <v>0</v>
      </c>
      <c r="BK37" s="40">
        <f t="shared" si="43"/>
        <v>0</v>
      </c>
      <c r="BL37" s="40">
        <f t="shared" si="44"/>
        <v>0</v>
      </c>
      <c r="BM37" s="40">
        <f t="shared" si="45"/>
        <v>0</v>
      </c>
    </row>
    <row r="38" spans="1:65" x14ac:dyDescent="0.3">
      <c r="AL38" s="95">
        <f t="shared" si="35"/>
        <v>106.455625</v>
      </c>
      <c r="AM38" s="56">
        <f t="shared" si="46"/>
        <v>74</v>
      </c>
      <c r="AN38" s="40">
        <f t="shared" si="36"/>
        <v>0</v>
      </c>
      <c r="AO38" s="40">
        <f t="shared" si="37"/>
        <v>-10.552708333333277</v>
      </c>
      <c r="AP38" s="40">
        <f t="shared" si="38"/>
        <v>34.224999999999852</v>
      </c>
      <c r="AQ38" s="40">
        <f t="shared" si="39"/>
        <v>6.7833333333334283</v>
      </c>
      <c r="AR38" s="40">
        <f t="shared" si="40"/>
        <v>76</v>
      </c>
      <c r="AV38" s="95" t="e">
        <f t="shared" si="56"/>
        <v>#VALUE!</v>
      </c>
      <c r="AW38" s="56">
        <f t="shared" si="57"/>
        <v>74</v>
      </c>
      <c r="AX38" s="40">
        <f t="shared" si="49"/>
        <v>0</v>
      </c>
      <c r="AY38" s="40" t="e">
        <f t="shared" si="58"/>
        <v>#VALUE!</v>
      </c>
      <c r="AZ38" s="40" t="e">
        <f t="shared" si="59"/>
        <v>#VALUE!</v>
      </c>
      <c r="BA38" s="40" t="e">
        <f t="shared" si="60"/>
        <v>#VALUE!</v>
      </c>
      <c r="BB38" s="40" t="e">
        <f t="shared" si="53"/>
        <v>#VALUE!</v>
      </c>
      <c r="BG38" s="40">
        <f t="shared" si="54"/>
        <v>0</v>
      </c>
      <c r="BH38" s="40">
        <f t="shared" si="55"/>
        <v>105</v>
      </c>
      <c r="BI38" s="40">
        <f t="shared" si="41"/>
        <v>0</v>
      </c>
      <c r="BJ38" s="40">
        <f t="shared" si="42"/>
        <v>0</v>
      </c>
      <c r="BK38" s="40">
        <f t="shared" si="43"/>
        <v>0</v>
      </c>
      <c r="BL38" s="40">
        <f t="shared" si="44"/>
        <v>0</v>
      </c>
      <c r="BM38" s="40">
        <f t="shared" si="45"/>
        <v>0</v>
      </c>
    </row>
    <row r="39" spans="1:65" x14ac:dyDescent="0.3">
      <c r="AL39" s="95">
        <f t="shared" si="35"/>
        <v>107.63500000000001</v>
      </c>
      <c r="AM39" s="56">
        <f t="shared" si="46"/>
        <v>76</v>
      </c>
      <c r="AN39" s="40">
        <f t="shared" si="36"/>
        <v>0</v>
      </c>
      <c r="AO39" s="40">
        <f t="shared" si="37"/>
        <v>-11.431666666666604</v>
      </c>
      <c r="AP39" s="40">
        <f t="shared" si="38"/>
        <v>36.099999999999845</v>
      </c>
      <c r="AQ39" s="40">
        <f t="shared" si="39"/>
        <v>6.9666666666667645</v>
      </c>
      <c r="AR39" s="40">
        <f t="shared" si="40"/>
        <v>76</v>
      </c>
      <c r="AV39" s="95" t="e">
        <f t="shared" si="56"/>
        <v>#VALUE!</v>
      </c>
      <c r="AW39" s="56">
        <f t="shared" si="57"/>
        <v>76</v>
      </c>
      <c r="AX39" s="40">
        <f t="shared" si="49"/>
        <v>0</v>
      </c>
      <c r="AY39" s="40" t="e">
        <f t="shared" si="58"/>
        <v>#VALUE!</v>
      </c>
      <c r="AZ39" s="40" t="e">
        <f t="shared" si="59"/>
        <v>#VALUE!</v>
      </c>
      <c r="BA39" s="40" t="e">
        <f t="shared" si="60"/>
        <v>#VALUE!</v>
      </c>
      <c r="BB39" s="40" t="e">
        <f t="shared" si="53"/>
        <v>#VALUE!</v>
      </c>
      <c r="BG39" s="40">
        <f t="shared" si="54"/>
        <v>0</v>
      </c>
      <c r="BH39" s="40">
        <f t="shared" si="55"/>
        <v>106</v>
      </c>
      <c r="BI39" s="40">
        <f t="shared" si="41"/>
        <v>0</v>
      </c>
      <c r="BJ39" s="40">
        <f t="shared" si="42"/>
        <v>0</v>
      </c>
      <c r="BK39" s="40">
        <f t="shared" si="43"/>
        <v>0</v>
      </c>
      <c r="BL39" s="40">
        <f t="shared" si="44"/>
        <v>0</v>
      </c>
      <c r="BM39" s="40">
        <f t="shared" si="45"/>
        <v>0</v>
      </c>
    </row>
    <row r="40" spans="1:65" x14ac:dyDescent="0.3">
      <c r="AL40" s="95">
        <f t="shared" si="35"/>
        <v>108.81687500000001</v>
      </c>
      <c r="AM40" s="56">
        <f t="shared" si="46"/>
        <v>78</v>
      </c>
      <c r="AN40" s="40">
        <f t="shared" si="36"/>
        <v>0</v>
      </c>
      <c r="AO40" s="40">
        <f t="shared" si="37"/>
        <v>-12.358124999999934</v>
      </c>
      <c r="AP40" s="40">
        <f t="shared" si="38"/>
        <v>38.024999999999835</v>
      </c>
      <c r="AQ40" s="40">
        <f t="shared" si="39"/>
        <v>7.1500000000000998</v>
      </c>
      <c r="AR40" s="40">
        <f t="shared" si="40"/>
        <v>76</v>
      </c>
      <c r="AV40" s="95" t="e">
        <f t="shared" si="56"/>
        <v>#VALUE!</v>
      </c>
      <c r="AW40" s="56">
        <f t="shared" si="57"/>
        <v>78</v>
      </c>
      <c r="AX40" s="40">
        <f t="shared" si="49"/>
        <v>0</v>
      </c>
      <c r="AY40" s="40" t="e">
        <f t="shared" si="58"/>
        <v>#VALUE!</v>
      </c>
      <c r="AZ40" s="40" t="e">
        <f t="shared" si="59"/>
        <v>#VALUE!</v>
      </c>
      <c r="BA40" s="40" t="e">
        <f t="shared" si="60"/>
        <v>#VALUE!</v>
      </c>
      <c r="BB40" s="40" t="e">
        <f t="shared" si="53"/>
        <v>#VALUE!</v>
      </c>
      <c r="BG40" s="40">
        <f t="shared" si="54"/>
        <v>0</v>
      </c>
      <c r="BH40" s="40">
        <f t="shared" si="55"/>
        <v>107</v>
      </c>
      <c r="BI40" s="40">
        <f t="shared" si="41"/>
        <v>0</v>
      </c>
      <c r="BJ40" s="40">
        <f t="shared" si="42"/>
        <v>0</v>
      </c>
      <c r="BK40" s="40">
        <f t="shared" si="43"/>
        <v>0</v>
      </c>
      <c r="BL40" s="40">
        <f t="shared" si="44"/>
        <v>0</v>
      </c>
      <c r="BM40" s="40">
        <f t="shared" si="45"/>
        <v>0</v>
      </c>
    </row>
    <row r="41" spans="1:65" x14ac:dyDescent="0.3">
      <c r="AL41" s="95">
        <f t="shared" si="35"/>
        <v>110</v>
      </c>
      <c r="AM41" s="56">
        <f t="shared" si="46"/>
        <v>80</v>
      </c>
      <c r="AN41" s="40">
        <f t="shared" si="36"/>
        <v>0</v>
      </c>
      <c r="AO41" s="40">
        <f t="shared" si="37"/>
        <v>-13.333333333333261</v>
      </c>
      <c r="AP41" s="40">
        <f t="shared" si="38"/>
        <v>39.999999999999822</v>
      </c>
      <c r="AQ41" s="40">
        <f t="shared" si="39"/>
        <v>7.3333333333334361</v>
      </c>
      <c r="AR41" s="40">
        <f t="shared" si="40"/>
        <v>76</v>
      </c>
      <c r="AV41" s="95" t="e">
        <f t="shared" si="56"/>
        <v>#VALUE!</v>
      </c>
      <c r="AW41" s="56">
        <f t="shared" si="57"/>
        <v>80</v>
      </c>
      <c r="AX41" s="40">
        <f t="shared" si="49"/>
        <v>0</v>
      </c>
      <c r="AY41" s="40" t="e">
        <f t="shared" si="58"/>
        <v>#VALUE!</v>
      </c>
      <c r="AZ41" s="40" t="e">
        <f t="shared" si="59"/>
        <v>#VALUE!</v>
      </c>
      <c r="BA41" s="40" t="e">
        <f t="shared" si="60"/>
        <v>#VALUE!</v>
      </c>
      <c r="BB41" s="40" t="e">
        <f t="shared" si="53"/>
        <v>#VALUE!</v>
      </c>
      <c r="BG41" s="40">
        <f t="shared" si="54"/>
        <v>0</v>
      </c>
      <c r="BH41" s="40">
        <f t="shared" si="55"/>
        <v>108</v>
      </c>
      <c r="BI41" s="40">
        <f t="shared" si="41"/>
        <v>0</v>
      </c>
      <c r="BJ41" s="40">
        <f t="shared" si="42"/>
        <v>0</v>
      </c>
      <c r="BK41" s="40">
        <f t="shared" si="43"/>
        <v>0</v>
      </c>
      <c r="BL41" s="40">
        <f t="shared" si="44"/>
        <v>0</v>
      </c>
      <c r="BM41" s="40">
        <f t="shared" si="45"/>
        <v>0</v>
      </c>
    </row>
    <row r="42" spans="1:65" x14ac:dyDescent="0.3">
      <c r="AL42" s="95">
        <f t="shared" si="35"/>
        <v>111.18312499999999</v>
      </c>
      <c r="AM42" s="56">
        <f t="shared" si="46"/>
        <v>82</v>
      </c>
      <c r="AN42" s="40">
        <f t="shared" si="36"/>
        <v>0</v>
      </c>
      <c r="AO42" s="40">
        <f t="shared" si="37"/>
        <v>-14.358541666666589</v>
      </c>
      <c r="AP42" s="40">
        <f t="shared" si="38"/>
        <v>42.024999999999814</v>
      </c>
      <c r="AQ42" s="40">
        <f t="shared" si="39"/>
        <v>7.5166666666667723</v>
      </c>
      <c r="AR42" s="40">
        <f t="shared" si="40"/>
        <v>76</v>
      </c>
      <c r="AV42" s="95" t="e">
        <f t="shared" si="56"/>
        <v>#VALUE!</v>
      </c>
      <c r="AW42" s="56">
        <f t="shared" si="57"/>
        <v>82</v>
      </c>
      <c r="AX42" s="40">
        <f t="shared" si="49"/>
        <v>0</v>
      </c>
      <c r="AY42" s="40" t="e">
        <f t="shared" si="58"/>
        <v>#VALUE!</v>
      </c>
      <c r="AZ42" s="40" t="e">
        <f t="shared" si="59"/>
        <v>#VALUE!</v>
      </c>
      <c r="BA42" s="40" t="e">
        <f t="shared" si="60"/>
        <v>#VALUE!</v>
      </c>
      <c r="BB42" s="40" t="e">
        <f t="shared" si="53"/>
        <v>#VALUE!</v>
      </c>
      <c r="BG42" s="40">
        <f t="shared" si="54"/>
        <v>0</v>
      </c>
      <c r="BH42" s="40">
        <f t="shared" si="55"/>
        <v>109</v>
      </c>
      <c r="BI42" s="40">
        <f t="shared" si="41"/>
        <v>0</v>
      </c>
      <c r="BJ42" s="40">
        <f t="shared" si="42"/>
        <v>0</v>
      </c>
      <c r="BK42" s="40">
        <f t="shared" si="43"/>
        <v>0</v>
      </c>
      <c r="BL42" s="40">
        <f t="shared" si="44"/>
        <v>0</v>
      </c>
      <c r="BM42" s="40">
        <f t="shared" si="45"/>
        <v>0</v>
      </c>
    </row>
    <row r="43" spans="1:65" x14ac:dyDescent="0.3">
      <c r="AL43" s="95">
        <f t="shared" si="35"/>
        <v>112.36500000000001</v>
      </c>
      <c r="AM43" s="56">
        <f t="shared" si="46"/>
        <v>84</v>
      </c>
      <c r="AN43" s="40">
        <f t="shared" si="36"/>
        <v>0</v>
      </c>
      <c r="AO43" s="40">
        <f t="shared" si="37"/>
        <v>-15.434999999999917</v>
      </c>
      <c r="AP43" s="40">
        <f t="shared" si="38"/>
        <v>44.09999999999981</v>
      </c>
      <c r="AQ43" s="40">
        <f t="shared" si="39"/>
        <v>7.7000000000001076</v>
      </c>
      <c r="AR43" s="40">
        <f t="shared" si="40"/>
        <v>76</v>
      </c>
      <c r="AV43" s="95" t="e">
        <f t="shared" si="56"/>
        <v>#VALUE!</v>
      </c>
      <c r="AW43" s="56">
        <f t="shared" si="57"/>
        <v>84</v>
      </c>
      <c r="AX43" s="40">
        <f t="shared" si="49"/>
        <v>0</v>
      </c>
      <c r="AY43" s="40" t="e">
        <f t="shared" si="58"/>
        <v>#VALUE!</v>
      </c>
      <c r="AZ43" s="40" t="e">
        <f t="shared" si="59"/>
        <v>#VALUE!</v>
      </c>
      <c r="BA43" s="40" t="e">
        <f t="shared" si="60"/>
        <v>#VALUE!</v>
      </c>
      <c r="BB43" s="40" t="e">
        <f t="shared" si="53"/>
        <v>#VALUE!</v>
      </c>
      <c r="BG43" s="40">
        <f t="shared" si="54"/>
        <v>0</v>
      </c>
      <c r="BH43" s="40">
        <f t="shared" si="55"/>
        <v>110</v>
      </c>
      <c r="BI43" s="40">
        <f t="shared" si="41"/>
        <v>0</v>
      </c>
      <c r="BJ43" s="40">
        <f t="shared" si="42"/>
        <v>0</v>
      </c>
      <c r="BK43" s="40">
        <f t="shared" si="43"/>
        <v>0</v>
      </c>
      <c r="BL43" s="40">
        <f t="shared" si="44"/>
        <v>0</v>
      </c>
      <c r="BM43" s="40">
        <f t="shared" si="45"/>
        <v>0</v>
      </c>
    </row>
    <row r="44" spans="1:65" x14ac:dyDescent="0.3">
      <c r="AL44" s="95">
        <f t="shared" si="35"/>
        <v>113.544375</v>
      </c>
      <c r="AM44" s="56">
        <f t="shared" si="46"/>
        <v>86</v>
      </c>
      <c r="AN44" s="40">
        <f t="shared" si="36"/>
        <v>0</v>
      </c>
      <c r="AO44" s="40">
        <f t="shared" si="37"/>
        <v>-16.563958333333243</v>
      </c>
      <c r="AP44" s="40">
        <f t="shared" si="38"/>
        <v>46.224999999999795</v>
      </c>
      <c r="AQ44" s="40">
        <f t="shared" si="39"/>
        <v>7.8833333333334439</v>
      </c>
      <c r="AR44" s="40">
        <f t="shared" si="40"/>
        <v>76</v>
      </c>
      <c r="AV44" s="95" t="e">
        <f t="shared" si="56"/>
        <v>#VALUE!</v>
      </c>
      <c r="AW44" s="56">
        <f t="shared" si="57"/>
        <v>86</v>
      </c>
      <c r="AX44" s="40">
        <f t="shared" si="49"/>
        <v>0</v>
      </c>
      <c r="AY44" s="40" t="e">
        <f t="shared" si="58"/>
        <v>#VALUE!</v>
      </c>
      <c r="AZ44" s="40" t="e">
        <f t="shared" si="59"/>
        <v>#VALUE!</v>
      </c>
      <c r="BA44" s="40" t="e">
        <f t="shared" si="60"/>
        <v>#VALUE!</v>
      </c>
      <c r="BB44" s="40" t="e">
        <f t="shared" si="53"/>
        <v>#VALUE!</v>
      </c>
      <c r="BG44" s="40">
        <f t="shared" si="54"/>
        <v>0</v>
      </c>
      <c r="BH44" s="40">
        <f t="shared" si="55"/>
        <v>111</v>
      </c>
      <c r="BI44" s="40">
        <f t="shared" si="41"/>
        <v>0</v>
      </c>
      <c r="BJ44" s="40">
        <f t="shared" si="42"/>
        <v>0</v>
      </c>
      <c r="BK44" s="40">
        <f t="shared" si="43"/>
        <v>0</v>
      </c>
      <c r="BL44" s="40">
        <f t="shared" si="44"/>
        <v>0</v>
      </c>
      <c r="BM44" s="40">
        <f t="shared" si="45"/>
        <v>0</v>
      </c>
    </row>
    <row r="45" spans="1:65" x14ac:dyDescent="0.3">
      <c r="AL45" s="95">
        <f t="shared" si="35"/>
        <v>114.72</v>
      </c>
      <c r="AM45" s="56">
        <f t="shared" si="46"/>
        <v>88</v>
      </c>
      <c r="AN45" s="40">
        <f t="shared" si="36"/>
        <v>0</v>
      </c>
      <c r="AO45" s="40">
        <f t="shared" si="37"/>
        <v>-17.74666666666657</v>
      </c>
      <c r="AP45" s="40">
        <f t="shared" si="38"/>
        <v>48.399999999999785</v>
      </c>
      <c r="AQ45" s="40">
        <f t="shared" si="39"/>
        <v>8.0666666666667801</v>
      </c>
      <c r="AR45" s="40">
        <f t="shared" si="40"/>
        <v>76</v>
      </c>
      <c r="AV45" s="95" t="e">
        <f t="shared" si="56"/>
        <v>#VALUE!</v>
      </c>
      <c r="AW45" s="56">
        <f t="shared" si="57"/>
        <v>88</v>
      </c>
      <c r="AX45" s="40">
        <f t="shared" si="49"/>
        <v>0</v>
      </c>
      <c r="AY45" s="40" t="e">
        <f t="shared" si="58"/>
        <v>#VALUE!</v>
      </c>
      <c r="AZ45" s="40" t="e">
        <f t="shared" si="59"/>
        <v>#VALUE!</v>
      </c>
      <c r="BA45" s="40" t="e">
        <f t="shared" si="60"/>
        <v>#VALUE!</v>
      </c>
      <c r="BB45" s="40" t="e">
        <f t="shared" si="53"/>
        <v>#VALUE!</v>
      </c>
      <c r="BG45" s="40">
        <f t="shared" si="54"/>
        <v>0</v>
      </c>
      <c r="BH45" s="40">
        <f t="shared" si="55"/>
        <v>112</v>
      </c>
      <c r="BI45" s="40">
        <f t="shared" si="41"/>
        <v>0</v>
      </c>
      <c r="BJ45" s="40">
        <f t="shared" si="42"/>
        <v>0</v>
      </c>
      <c r="BK45" s="40">
        <f t="shared" si="43"/>
        <v>0</v>
      </c>
      <c r="BL45" s="40">
        <f t="shared" si="44"/>
        <v>0</v>
      </c>
      <c r="BM45" s="40">
        <f t="shared" si="45"/>
        <v>0</v>
      </c>
    </row>
    <row r="46" spans="1:65" x14ac:dyDescent="0.3">
      <c r="AL46" s="95">
        <f t="shared" si="35"/>
        <v>115.890625</v>
      </c>
      <c r="AM46" s="56">
        <f t="shared" si="46"/>
        <v>90</v>
      </c>
      <c r="AN46" s="40">
        <f t="shared" si="36"/>
        <v>0</v>
      </c>
      <c r="AO46" s="40">
        <f t="shared" si="37"/>
        <v>-18.984374999999897</v>
      </c>
      <c r="AP46" s="40">
        <f t="shared" si="38"/>
        <v>50.62499999999978</v>
      </c>
      <c r="AQ46" s="40">
        <f t="shared" si="39"/>
        <v>8.2500000000001155</v>
      </c>
      <c r="AR46" s="40">
        <f t="shared" si="40"/>
        <v>76</v>
      </c>
      <c r="AV46" s="95" t="e">
        <f t="shared" si="56"/>
        <v>#VALUE!</v>
      </c>
      <c r="AW46" s="56">
        <f t="shared" si="57"/>
        <v>90</v>
      </c>
      <c r="AX46" s="40">
        <f t="shared" si="49"/>
        <v>0</v>
      </c>
      <c r="AY46" s="40" t="e">
        <f t="shared" si="58"/>
        <v>#VALUE!</v>
      </c>
      <c r="AZ46" s="40" t="e">
        <f t="shared" si="59"/>
        <v>#VALUE!</v>
      </c>
      <c r="BA46" s="40" t="e">
        <f t="shared" si="60"/>
        <v>#VALUE!</v>
      </c>
      <c r="BB46" s="40" t="e">
        <f t="shared" si="53"/>
        <v>#VALUE!</v>
      </c>
      <c r="BG46" s="40">
        <f t="shared" si="54"/>
        <v>0</v>
      </c>
      <c r="BH46" s="40">
        <f t="shared" si="55"/>
        <v>113</v>
      </c>
      <c r="BI46" s="40">
        <f t="shared" si="41"/>
        <v>0</v>
      </c>
      <c r="BJ46" s="40">
        <f t="shared" si="42"/>
        <v>0</v>
      </c>
      <c r="BK46" s="40">
        <f t="shared" si="43"/>
        <v>0</v>
      </c>
      <c r="BL46" s="40">
        <f t="shared" si="44"/>
        <v>0</v>
      </c>
      <c r="BM46" s="40">
        <f t="shared" si="45"/>
        <v>0</v>
      </c>
    </row>
    <row r="47" spans="1:65" x14ac:dyDescent="0.3">
      <c r="A47" s="140" t="s">
        <v>42</v>
      </c>
      <c r="B47" s="140"/>
      <c r="C47" s="140"/>
      <c r="AL47" s="95">
        <f t="shared" si="35"/>
        <v>117.05500000000001</v>
      </c>
      <c r="AM47" s="56">
        <f t="shared" si="46"/>
        <v>92</v>
      </c>
      <c r="AN47" s="40">
        <f t="shared" si="36"/>
        <v>0</v>
      </c>
      <c r="AO47" s="40">
        <f t="shared" si="37"/>
        <v>-20.278333333333222</v>
      </c>
      <c r="AP47" s="40">
        <f t="shared" si="38"/>
        <v>52.899999999999771</v>
      </c>
      <c r="AQ47" s="40">
        <f t="shared" si="39"/>
        <v>8.4333333333334508</v>
      </c>
      <c r="AR47" s="40">
        <f t="shared" si="40"/>
        <v>76</v>
      </c>
      <c r="AV47" s="95" t="e">
        <f t="shared" si="56"/>
        <v>#VALUE!</v>
      </c>
      <c r="AW47" s="56">
        <f t="shared" si="57"/>
        <v>92</v>
      </c>
      <c r="AX47" s="40">
        <f t="shared" si="49"/>
        <v>0</v>
      </c>
      <c r="AY47" s="40" t="e">
        <f t="shared" si="58"/>
        <v>#VALUE!</v>
      </c>
      <c r="AZ47" s="40" t="e">
        <f t="shared" si="59"/>
        <v>#VALUE!</v>
      </c>
      <c r="BA47" s="40" t="e">
        <f t="shared" si="60"/>
        <v>#VALUE!</v>
      </c>
      <c r="BB47" s="40" t="e">
        <f t="shared" si="53"/>
        <v>#VALUE!</v>
      </c>
      <c r="BG47" s="40">
        <f t="shared" si="54"/>
        <v>0</v>
      </c>
      <c r="BH47" s="40">
        <f t="shared" si="55"/>
        <v>114</v>
      </c>
      <c r="BI47" s="40">
        <f t="shared" si="41"/>
        <v>0</v>
      </c>
      <c r="BJ47" s="40">
        <f t="shared" si="42"/>
        <v>0</v>
      </c>
      <c r="BK47" s="40">
        <f t="shared" si="43"/>
        <v>0</v>
      </c>
      <c r="BL47" s="40">
        <f t="shared" si="44"/>
        <v>0</v>
      </c>
      <c r="BM47" s="40">
        <f t="shared" si="45"/>
        <v>0</v>
      </c>
    </row>
    <row r="48" spans="1:65" x14ac:dyDescent="0.3">
      <c r="A48" s="48"/>
      <c r="B48" s="48"/>
      <c r="C48" s="48"/>
      <c r="D48" s="48"/>
      <c r="E48" s="48"/>
      <c r="F48" s="48"/>
      <c r="G48" s="48"/>
      <c r="H48" s="48"/>
      <c r="I48" s="48"/>
      <c r="J48" s="48"/>
      <c r="K48" s="48"/>
      <c r="L48" s="48"/>
      <c r="M48" s="48"/>
      <c r="N48" s="48"/>
      <c r="O48" s="48"/>
      <c r="P48" s="48"/>
      <c r="Q48" s="48"/>
      <c r="R48" s="48"/>
      <c r="S48" s="48"/>
      <c r="T48" s="48"/>
      <c r="U48" s="48"/>
      <c r="V48" s="48"/>
      <c r="W48" s="48"/>
      <c r="X48" s="48"/>
      <c r="Y48" s="48"/>
      <c r="Z48" s="48"/>
      <c r="AA48" s="48"/>
      <c r="AB48" s="48"/>
      <c r="AC48" s="48"/>
      <c r="AL48" s="95">
        <f t="shared" si="35"/>
        <v>118.21187499999999</v>
      </c>
      <c r="AM48" s="56">
        <f t="shared" si="46"/>
        <v>94</v>
      </c>
      <c r="AN48" s="40">
        <f t="shared" si="36"/>
        <v>0</v>
      </c>
      <c r="AO48" s="40">
        <f t="shared" si="37"/>
        <v>-21.629791666666549</v>
      </c>
      <c r="AP48" s="40">
        <f t="shared" si="38"/>
        <v>55.22499999999976</v>
      </c>
      <c r="AQ48" s="40">
        <f t="shared" si="39"/>
        <v>8.6166666666667879</v>
      </c>
      <c r="AR48" s="40">
        <f t="shared" si="40"/>
        <v>76</v>
      </c>
      <c r="AV48" s="95" t="e">
        <f t="shared" si="56"/>
        <v>#VALUE!</v>
      </c>
      <c r="AW48" s="56">
        <f t="shared" si="57"/>
        <v>94</v>
      </c>
      <c r="AX48" s="40">
        <f t="shared" si="49"/>
        <v>0</v>
      </c>
      <c r="AY48" s="40" t="e">
        <f t="shared" si="58"/>
        <v>#VALUE!</v>
      </c>
      <c r="AZ48" s="40" t="e">
        <f t="shared" si="59"/>
        <v>#VALUE!</v>
      </c>
      <c r="BA48" s="40" t="e">
        <f t="shared" si="60"/>
        <v>#VALUE!</v>
      </c>
      <c r="BB48" s="40" t="e">
        <f t="shared" si="53"/>
        <v>#VALUE!</v>
      </c>
      <c r="BG48" s="40">
        <f t="shared" si="54"/>
        <v>0</v>
      </c>
      <c r="BH48" s="40">
        <f t="shared" si="55"/>
        <v>115</v>
      </c>
      <c r="BI48" s="40">
        <f t="shared" si="41"/>
        <v>0</v>
      </c>
      <c r="BJ48" s="40">
        <f t="shared" si="42"/>
        <v>0</v>
      </c>
      <c r="BK48" s="40">
        <f t="shared" si="43"/>
        <v>0</v>
      </c>
      <c r="BL48" s="40">
        <f t="shared" si="44"/>
        <v>0</v>
      </c>
      <c r="BM48" s="40">
        <f t="shared" si="45"/>
        <v>0</v>
      </c>
    </row>
    <row r="49" spans="1:65" x14ac:dyDescent="0.3">
      <c r="A49" s="48"/>
      <c r="B49" s="48"/>
      <c r="C49" s="48"/>
      <c r="D49" s="48"/>
      <c r="E49" s="48"/>
      <c r="F49" s="48"/>
      <c r="G49" s="48"/>
      <c r="H49" s="48"/>
      <c r="I49" s="48"/>
      <c r="J49" s="48"/>
      <c r="K49" s="48"/>
      <c r="L49" s="48"/>
      <c r="M49" s="48"/>
      <c r="N49" s="48"/>
      <c r="O49" s="48"/>
      <c r="P49" s="48"/>
      <c r="Q49" s="48"/>
      <c r="R49" s="48"/>
      <c r="S49" s="48"/>
      <c r="T49" s="48"/>
      <c r="U49" s="48"/>
      <c r="V49" s="48"/>
      <c r="W49" s="48"/>
      <c r="X49" s="48"/>
      <c r="Y49" s="48"/>
      <c r="Z49" s="48"/>
      <c r="AA49" s="48"/>
      <c r="AB49" s="48"/>
      <c r="AC49" s="48"/>
      <c r="AL49" s="95">
        <f t="shared" si="35"/>
        <v>119.36</v>
      </c>
      <c r="AM49" s="56">
        <f t="shared" si="46"/>
        <v>96</v>
      </c>
      <c r="AN49" s="40">
        <f t="shared" si="36"/>
        <v>0</v>
      </c>
      <c r="AO49" s="40">
        <f t="shared" si="37"/>
        <v>-23.039999999999875</v>
      </c>
      <c r="AP49" s="40">
        <f t="shared" si="38"/>
        <v>57.599999999999746</v>
      </c>
      <c r="AQ49" s="40">
        <f t="shared" si="39"/>
        <v>8.8000000000001233</v>
      </c>
      <c r="AR49" s="40">
        <f t="shared" si="40"/>
        <v>76</v>
      </c>
      <c r="AV49" s="95" t="e">
        <f t="shared" si="56"/>
        <v>#VALUE!</v>
      </c>
      <c r="AW49" s="56">
        <f t="shared" si="57"/>
        <v>96</v>
      </c>
      <c r="AX49" s="40">
        <f t="shared" si="49"/>
        <v>0</v>
      </c>
      <c r="AY49" s="40" t="e">
        <f t="shared" si="58"/>
        <v>#VALUE!</v>
      </c>
      <c r="AZ49" s="40" t="e">
        <f t="shared" si="59"/>
        <v>#VALUE!</v>
      </c>
      <c r="BA49" s="40" t="e">
        <f t="shared" si="60"/>
        <v>#VALUE!</v>
      </c>
      <c r="BB49" s="40" t="e">
        <f t="shared" si="53"/>
        <v>#VALUE!</v>
      </c>
      <c r="BG49" s="40">
        <f t="shared" si="54"/>
        <v>0</v>
      </c>
      <c r="BH49" s="40">
        <f t="shared" si="55"/>
        <v>116</v>
      </c>
      <c r="BI49" s="40">
        <f t="shared" si="41"/>
        <v>0</v>
      </c>
      <c r="BJ49" s="40">
        <f t="shared" si="42"/>
        <v>0</v>
      </c>
      <c r="BK49" s="40">
        <f t="shared" si="43"/>
        <v>0</v>
      </c>
      <c r="BL49" s="40">
        <f t="shared" si="44"/>
        <v>0</v>
      </c>
      <c r="BM49" s="40">
        <f t="shared" si="45"/>
        <v>0</v>
      </c>
    </row>
    <row r="50" spans="1:65" x14ac:dyDescent="0.3">
      <c r="A50" s="48"/>
      <c r="B50" s="48"/>
      <c r="C50" s="48"/>
      <c r="D50" s="48"/>
      <c r="E50" s="48"/>
      <c r="F50" s="48"/>
      <c r="G50" s="48"/>
      <c r="H50" s="48"/>
      <c r="I50" s="48"/>
      <c r="J50" s="48"/>
      <c r="K50" s="48"/>
      <c r="L50" s="48"/>
      <c r="M50" s="48"/>
      <c r="N50" s="48"/>
      <c r="O50" s="48"/>
      <c r="P50" s="48"/>
      <c r="Q50" s="48"/>
      <c r="R50" s="48"/>
      <c r="S50" s="48"/>
      <c r="T50" s="48"/>
      <c r="U50" s="48"/>
      <c r="V50" s="48"/>
      <c r="W50" s="48"/>
      <c r="X50" s="48"/>
      <c r="Y50" s="48"/>
      <c r="Z50" s="48"/>
      <c r="AA50" s="48"/>
      <c r="AB50" s="48"/>
      <c r="AC50" s="48"/>
      <c r="AL50" s="95"/>
      <c r="AM50" s="56"/>
      <c r="AV50" s="95"/>
      <c r="AW50" s="56"/>
    </row>
    <row r="51" spans="1:65" x14ac:dyDescent="0.3">
      <c r="A51" s="48"/>
      <c r="B51" s="48"/>
      <c r="C51" s="48"/>
      <c r="D51" s="48"/>
      <c r="E51" s="48"/>
      <c r="F51" s="48"/>
      <c r="G51" s="48"/>
      <c r="H51" s="48"/>
      <c r="I51" s="48"/>
      <c r="J51" s="48"/>
      <c r="K51" s="48"/>
      <c r="L51" s="48"/>
      <c r="M51" s="48"/>
      <c r="N51" s="48"/>
      <c r="O51" s="48"/>
      <c r="P51" s="48"/>
      <c r="Q51" s="48"/>
      <c r="R51" s="48"/>
      <c r="S51" s="48"/>
      <c r="T51" s="48"/>
      <c r="U51" s="48"/>
      <c r="V51" s="48"/>
      <c r="W51" s="48"/>
      <c r="X51" s="48"/>
      <c r="Y51" s="48"/>
      <c r="Z51" s="48"/>
      <c r="AA51" s="48"/>
      <c r="AB51" s="48"/>
      <c r="AC51" s="48"/>
      <c r="AL51" s="95"/>
      <c r="AM51" s="56"/>
      <c r="AV51" s="95"/>
      <c r="AW51" s="56"/>
    </row>
    <row r="52" spans="1:65" x14ac:dyDescent="0.3">
      <c r="A52" s="48"/>
      <c r="B52" s="48"/>
      <c r="C52" s="48"/>
      <c r="D52" s="48"/>
      <c r="E52" s="48"/>
      <c r="F52" s="48"/>
      <c r="G52" s="48"/>
      <c r="H52" s="48"/>
      <c r="I52" s="48"/>
      <c r="J52" s="48"/>
      <c r="K52" s="48"/>
      <c r="L52" s="48"/>
      <c r="M52" s="48"/>
      <c r="N52" s="48"/>
      <c r="O52" s="48"/>
      <c r="P52" s="48"/>
      <c r="Q52" s="48"/>
      <c r="R52" s="48"/>
      <c r="S52" s="48"/>
      <c r="T52" s="48"/>
      <c r="U52" s="48"/>
      <c r="V52" s="48"/>
      <c r="W52" s="48"/>
      <c r="X52" s="48"/>
      <c r="Y52" s="48"/>
      <c r="Z52" s="48"/>
      <c r="AA52" s="48"/>
      <c r="AB52" s="48"/>
      <c r="AC52" s="48"/>
      <c r="AL52" s="95"/>
      <c r="AM52" s="56"/>
      <c r="AV52" s="95"/>
      <c r="AW52" s="56"/>
    </row>
    <row r="53" spans="1:65" x14ac:dyDescent="0.3">
      <c r="A53" s="48"/>
      <c r="B53" s="48"/>
      <c r="C53" s="48"/>
      <c r="D53" s="48"/>
      <c r="E53" s="48"/>
      <c r="F53" s="48"/>
      <c r="G53" s="48"/>
      <c r="H53" s="48"/>
      <c r="I53" s="48"/>
      <c r="J53" s="48"/>
      <c r="K53" s="48"/>
      <c r="L53" s="48"/>
      <c r="M53" s="48"/>
      <c r="N53" s="48"/>
      <c r="O53" s="48"/>
      <c r="P53" s="48"/>
      <c r="Q53" s="48"/>
      <c r="R53" s="48"/>
      <c r="S53" s="48"/>
      <c r="T53" s="48"/>
      <c r="U53" s="48"/>
      <c r="V53" s="48"/>
      <c r="W53" s="48"/>
      <c r="X53" s="48"/>
      <c r="Y53" s="48"/>
      <c r="Z53" s="48"/>
      <c r="AA53" s="48"/>
      <c r="AB53" s="48"/>
      <c r="AC53" s="48"/>
      <c r="AL53" s="95"/>
      <c r="AM53" s="56"/>
      <c r="AV53" s="95"/>
      <c r="AW53" s="56"/>
    </row>
    <row r="54" spans="1:65" x14ac:dyDescent="0.3">
      <c r="A54" s="48"/>
      <c r="B54" s="48"/>
      <c r="C54" s="48"/>
      <c r="D54" s="48"/>
      <c r="E54" s="48"/>
      <c r="F54" s="48"/>
      <c r="G54" s="48"/>
      <c r="H54" s="48"/>
      <c r="I54" s="48"/>
      <c r="J54" s="48"/>
      <c r="K54" s="48"/>
      <c r="L54" s="48"/>
      <c r="M54" s="48"/>
      <c r="N54" s="48"/>
      <c r="O54" s="48"/>
      <c r="P54" s="48"/>
      <c r="Q54" s="48"/>
      <c r="R54" s="48"/>
      <c r="S54" s="48"/>
      <c r="T54" s="48"/>
      <c r="U54" s="48"/>
      <c r="V54" s="48"/>
      <c r="W54" s="48"/>
      <c r="X54" s="48"/>
      <c r="Y54" s="48"/>
      <c r="Z54" s="48"/>
      <c r="AA54" s="48"/>
      <c r="AB54" s="48"/>
      <c r="AC54" s="48"/>
      <c r="AL54" s="95"/>
      <c r="AM54" s="56"/>
      <c r="AV54" s="95"/>
      <c r="AW54" s="56"/>
    </row>
    <row r="55" spans="1:65" x14ac:dyDescent="0.3">
      <c r="A55" s="48"/>
      <c r="B55" s="48"/>
      <c r="C55" s="48"/>
      <c r="D55" s="48"/>
      <c r="E55" s="48"/>
      <c r="F55" s="48"/>
      <c r="G55" s="48"/>
      <c r="H55" s="48"/>
      <c r="I55" s="48"/>
      <c r="J55" s="48"/>
      <c r="K55" s="48"/>
      <c r="L55" s="48"/>
      <c r="M55" s="48"/>
      <c r="N55" s="48"/>
      <c r="O55" s="48"/>
      <c r="P55" s="48"/>
      <c r="Q55" s="48"/>
      <c r="R55" s="48"/>
      <c r="S55" s="48"/>
      <c r="T55" s="48"/>
      <c r="U55" s="48"/>
      <c r="V55" s="48"/>
      <c r="W55" s="48"/>
      <c r="X55" s="48"/>
      <c r="Y55" s="48"/>
      <c r="Z55" s="48"/>
      <c r="AA55" s="48"/>
      <c r="AB55" s="48"/>
      <c r="AC55" s="48"/>
      <c r="AL55" s="95"/>
      <c r="AM55" s="56"/>
      <c r="AV55" s="95"/>
      <c r="AW55" s="56"/>
    </row>
    <row r="56" spans="1:65" x14ac:dyDescent="0.3">
      <c r="A56" s="48"/>
      <c r="B56" s="48"/>
      <c r="C56" s="48"/>
      <c r="D56" s="48"/>
      <c r="E56" s="48"/>
      <c r="F56" s="48"/>
      <c r="G56" s="48"/>
      <c r="H56" s="48"/>
      <c r="I56" s="48"/>
      <c r="J56" s="48"/>
      <c r="K56" s="48"/>
      <c r="L56" s="48"/>
      <c r="M56" s="48"/>
      <c r="N56" s="48"/>
      <c r="O56" s="48"/>
      <c r="P56" s="48"/>
      <c r="Q56" s="48"/>
      <c r="R56" s="48"/>
      <c r="S56" s="48"/>
      <c r="T56" s="48"/>
      <c r="U56" s="48"/>
      <c r="V56" s="48"/>
      <c r="W56" s="48"/>
      <c r="X56" s="48"/>
      <c r="Y56" s="48"/>
      <c r="Z56" s="48"/>
      <c r="AA56" s="48"/>
      <c r="AB56" s="48"/>
      <c r="AC56" s="48"/>
      <c r="AL56" s="95"/>
      <c r="AM56" s="56"/>
      <c r="AV56" s="95"/>
      <c r="AW56" s="56"/>
    </row>
    <row r="57" spans="1:65" x14ac:dyDescent="0.3">
      <c r="A57" s="48"/>
      <c r="B57" s="48"/>
      <c r="C57" s="48"/>
      <c r="D57" s="48"/>
      <c r="E57" s="48"/>
      <c r="F57" s="48"/>
      <c r="G57" s="48"/>
      <c r="H57" s="48"/>
      <c r="I57" s="48"/>
      <c r="J57" s="48"/>
      <c r="K57" s="48"/>
      <c r="L57" s="48"/>
      <c r="M57" s="48"/>
      <c r="N57" s="48"/>
      <c r="O57" s="48"/>
      <c r="P57" s="48"/>
      <c r="Q57" s="48"/>
      <c r="R57" s="48"/>
      <c r="S57" s="48"/>
      <c r="T57" s="48"/>
      <c r="U57" s="48"/>
      <c r="V57" s="48"/>
      <c r="W57" s="48"/>
      <c r="X57" s="48"/>
      <c r="Y57" s="48"/>
      <c r="Z57" s="48"/>
      <c r="AA57" s="48"/>
      <c r="AB57" s="48"/>
      <c r="AC57" s="48"/>
      <c r="AL57" s="95"/>
      <c r="AM57" s="56"/>
      <c r="AV57" s="95"/>
      <c r="AW57" s="56"/>
    </row>
    <row r="58" spans="1:65" x14ac:dyDescent="0.3">
      <c r="A58" s="48"/>
      <c r="B58" s="48"/>
      <c r="C58" s="48"/>
      <c r="D58" s="48"/>
      <c r="E58" s="48"/>
      <c r="F58" s="48"/>
      <c r="G58" s="48"/>
      <c r="H58" s="48"/>
      <c r="I58" s="48"/>
      <c r="J58" s="48"/>
      <c r="K58" s="48"/>
      <c r="L58" s="48"/>
      <c r="M58" s="48"/>
      <c r="N58" s="48"/>
      <c r="O58" s="48"/>
      <c r="P58" s="48"/>
      <c r="Q58" s="48"/>
      <c r="R58" s="48"/>
      <c r="S58" s="48"/>
      <c r="T58" s="48"/>
      <c r="U58" s="48"/>
      <c r="V58" s="48"/>
      <c r="W58" s="48"/>
      <c r="X58" s="48"/>
      <c r="Y58" s="48"/>
      <c r="Z58" s="48"/>
      <c r="AA58" s="48"/>
      <c r="AB58" s="48"/>
      <c r="AC58" s="48"/>
      <c r="AL58" s="95"/>
      <c r="AM58" s="56"/>
      <c r="AV58" s="95"/>
      <c r="AW58" s="56"/>
    </row>
    <row r="59" spans="1:65" x14ac:dyDescent="0.3">
      <c r="A59" s="48"/>
      <c r="B59" s="48"/>
      <c r="C59" s="48"/>
      <c r="D59" s="48"/>
      <c r="E59" s="48"/>
      <c r="F59" s="48"/>
      <c r="G59" s="48"/>
      <c r="H59" s="48"/>
      <c r="I59" s="48"/>
      <c r="J59" s="48"/>
      <c r="K59" s="48"/>
      <c r="L59" s="48"/>
      <c r="M59" s="48"/>
      <c r="N59" s="48"/>
      <c r="O59" s="48"/>
      <c r="P59" s="48"/>
      <c r="Q59" s="48"/>
      <c r="R59" s="48"/>
      <c r="S59" s="48"/>
      <c r="T59" s="48"/>
      <c r="U59" s="48"/>
      <c r="V59" s="48"/>
      <c r="W59" s="48"/>
      <c r="X59" s="48"/>
      <c r="Y59" s="48"/>
      <c r="Z59" s="48"/>
      <c r="AA59" s="48"/>
      <c r="AB59" s="48"/>
      <c r="AC59" s="48"/>
      <c r="AL59" s="95"/>
      <c r="AM59" s="56"/>
      <c r="AV59" s="95"/>
      <c r="AW59" s="56"/>
    </row>
    <row r="60" spans="1:65" x14ac:dyDescent="0.3">
      <c r="A60" s="48"/>
      <c r="B60" s="48"/>
      <c r="C60" s="48"/>
      <c r="D60" s="48"/>
      <c r="E60" s="48"/>
      <c r="F60" s="48"/>
      <c r="G60" s="48"/>
      <c r="H60" s="48"/>
      <c r="I60" s="48"/>
      <c r="J60" s="48"/>
      <c r="K60" s="48"/>
      <c r="L60" s="48"/>
      <c r="M60" s="48"/>
      <c r="N60" s="48"/>
      <c r="O60" s="48"/>
      <c r="P60" s="48"/>
      <c r="Q60" s="48"/>
      <c r="R60" s="48"/>
      <c r="S60" s="48"/>
      <c r="T60" s="48"/>
      <c r="U60" s="48"/>
      <c r="V60" s="48"/>
      <c r="W60" s="48"/>
      <c r="X60" s="48"/>
      <c r="Y60" s="48"/>
      <c r="Z60" s="48"/>
      <c r="AA60" s="48"/>
      <c r="AB60" s="48"/>
      <c r="AC60" s="48"/>
      <c r="AL60" s="95"/>
      <c r="AM60" s="56"/>
      <c r="AV60" s="95"/>
      <c r="AW60" s="56"/>
    </row>
    <row r="61" spans="1:65" x14ac:dyDescent="0.3">
      <c r="A61" s="48"/>
      <c r="B61" s="48"/>
      <c r="C61" s="48"/>
      <c r="D61" s="48"/>
      <c r="E61" s="48"/>
      <c r="F61" s="48"/>
      <c r="G61" s="48"/>
      <c r="H61" s="48"/>
      <c r="I61" s="48"/>
      <c r="J61" s="48"/>
      <c r="K61" s="48"/>
      <c r="L61" s="48"/>
      <c r="M61" s="48"/>
      <c r="N61" s="48"/>
      <c r="O61" s="48"/>
      <c r="P61" s="48"/>
      <c r="Q61" s="48"/>
      <c r="R61" s="48"/>
      <c r="S61" s="48"/>
      <c r="T61" s="48"/>
      <c r="U61" s="48"/>
      <c r="V61" s="48"/>
      <c r="W61" s="48"/>
      <c r="X61" s="48"/>
      <c r="Y61" s="48"/>
      <c r="Z61" s="48"/>
      <c r="AA61" s="48"/>
      <c r="AB61" s="48"/>
      <c r="AC61" s="48"/>
      <c r="AL61" s="95"/>
      <c r="AM61" s="56"/>
      <c r="AV61" s="95"/>
      <c r="AW61" s="56"/>
    </row>
    <row r="62" spans="1:65" x14ac:dyDescent="0.3">
      <c r="A62" s="48"/>
      <c r="B62" s="48"/>
      <c r="C62" s="48"/>
      <c r="D62" s="48"/>
      <c r="E62" s="48"/>
      <c r="F62" s="48"/>
      <c r="G62" s="48"/>
      <c r="H62" s="48"/>
      <c r="I62" s="48"/>
      <c r="J62" s="48"/>
      <c r="K62" s="48"/>
      <c r="L62" s="48"/>
      <c r="M62" s="48"/>
      <c r="N62" s="48"/>
      <c r="O62" s="48"/>
      <c r="P62" s="48"/>
      <c r="Q62" s="48"/>
      <c r="R62" s="48"/>
      <c r="S62" s="48"/>
      <c r="T62" s="48"/>
      <c r="U62" s="48"/>
      <c r="V62" s="48"/>
      <c r="W62" s="48"/>
      <c r="X62" s="48"/>
      <c r="Y62" s="48"/>
      <c r="Z62" s="48"/>
      <c r="AA62" s="48"/>
      <c r="AB62" s="48"/>
      <c r="AC62" s="48"/>
      <c r="AL62" s="95"/>
      <c r="AM62" s="56"/>
      <c r="AV62" s="95"/>
      <c r="AW62" s="56"/>
    </row>
    <row r="63" spans="1:65" x14ac:dyDescent="0.3">
      <c r="A63" s="48"/>
      <c r="B63" s="48"/>
      <c r="C63" s="48"/>
      <c r="D63" s="48"/>
      <c r="E63" s="48"/>
      <c r="F63" s="48"/>
      <c r="G63" s="48"/>
      <c r="H63" s="48"/>
      <c r="I63" s="48"/>
      <c r="J63" s="48"/>
      <c r="K63" s="48"/>
      <c r="L63" s="48"/>
      <c r="M63" s="48"/>
      <c r="N63" s="48"/>
      <c r="O63" s="48"/>
      <c r="P63" s="48"/>
      <c r="Q63" s="48"/>
      <c r="R63" s="48"/>
      <c r="S63" s="48"/>
      <c r="T63" s="48"/>
      <c r="U63" s="48"/>
      <c r="V63" s="48"/>
      <c r="W63" s="48"/>
      <c r="X63" s="48"/>
      <c r="Y63" s="48"/>
      <c r="Z63" s="48"/>
      <c r="AA63" s="48"/>
      <c r="AB63" s="48"/>
      <c r="AC63" s="48"/>
      <c r="AL63" s="95"/>
      <c r="AM63" s="56"/>
      <c r="AV63" s="95"/>
      <c r="AW63" s="56"/>
    </row>
    <row r="64" spans="1:65" x14ac:dyDescent="0.3">
      <c r="A64" s="48"/>
      <c r="B64" s="48"/>
      <c r="C64" s="48"/>
      <c r="D64" s="48"/>
      <c r="E64" s="48"/>
      <c r="F64" s="48"/>
      <c r="G64" s="48"/>
      <c r="H64" s="48"/>
      <c r="I64" s="48"/>
      <c r="J64" s="48"/>
      <c r="K64" s="48"/>
      <c r="L64" s="48"/>
      <c r="M64" s="48"/>
      <c r="N64" s="48"/>
      <c r="O64" s="48"/>
      <c r="P64" s="48"/>
      <c r="Q64" s="48"/>
      <c r="R64" s="48"/>
      <c r="S64" s="48"/>
      <c r="T64" s="48"/>
      <c r="U64" s="48"/>
      <c r="V64" s="48"/>
      <c r="W64" s="48"/>
      <c r="X64" s="48"/>
      <c r="Y64" s="48"/>
      <c r="Z64" s="48"/>
      <c r="AA64" s="48"/>
      <c r="AB64" s="48"/>
      <c r="AC64" s="48"/>
      <c r="AL64" s="95"/>
      <c r="AM64" s="56"/>
      <c r="AV64" s="95"/>
      <c r="AW64" s="56"/>
    </row>
    <row r="65" spans="1:65" x14ac:dyDescent="0.3">
      <c r="A65" s="48"/>
      <c r="B65" s="48"/>
      <c r="C65" s="48"/>
      <c r="D65" s="48"/>
      <c r="E65" s="48"/>
      <c r="F65" s="48"/>
      <c r="G65" s="48"/>
      <c r="H65" s="48"/>
      <c r="I65" s="48"/>
      <c r="J65" s="48"/>
      <c r="K65" s="48"/>
      <c r="L65" s="48"/>
      <c r="M65" s="48"/>
      <c r="N65" s="48"/>
      <c r="O65" s="48"/>
      <c r="P65" s="48"/>
      <c r="Q65" s="48"/>
      <c r="R65" s="48"/>
      <c r="S65" s="48"/>
      <c r="T65" s="48"/>
      <c r="U65" s="48"/>
      <c r="V65" s="48"/>
      <c r="W65" s="48"/>
      <c r="X65" s="48"/>
      <c r="Y65" s="48"/>
      <c r="Z65" s="48"/>
      <c r="AA65" s="48"/>
      <c r="AB65" s="48"/>
      <c r="AC65" s="48"/>
      <c r="AL65" s="95"/>
      <c r="AM65" s="56"/>
      <c r="AV65" s="95"/>
      <c r="AW65" s="56"/>
    </row>
    <row r="66" spans="1:65" x14ac:dyDescent="0.3">
      <c r="A66" s="48"/>
      <c r="B66" s="48"/>
      <c r="C66" s="48"/>
      <c r="D66" s="48"/>
      <c r="E66" s="48"/>
      <c r="F66" s="48"/>
      <c r="G66" s="48"/>
      <c r="H66" s="48"/>
      <c r="I66" s="48"/>
      <c r="J66" s="48"/>
      <c r="K66" s="48"/>
      <c r="L66" s="48"/>
      <c r="M66" s="48"/>
      <c r="N66" s="48"/>
      <c r="O66" s="48"/>
      <c r="P66" s="48"/>
      <c r="Q66" s="48"/>
      <c r="R66" s="48"/>
      <c r="S66" s="48"/>
      <c r="T66" s="48"/>
      <c r="U66" s="48"/>
      <c r="V66" s="48"/>
      <c r="W66" s="48"/>
      <c r="X66" s="48"/>
      <c r="Y66" s="48"/>
      <c r="Z66" s="48"/>
      <c r="AA66" s="48"/>
      <c r="AB66" s="48"/>
      <c r="AC66" s="48"/>
      <c r="AL66" s="95"/>
      <c r="AM66" s="56"/>
      <c r="AV66" s="95"/>
      <c r="AW66" s="56"/>
    </row>
    <row r="67" spans="1:65" x14ac:dyDescent="0.3">
      <c r="A67" s="48"/>
      <c r="B67" s="48"/>
      <c r="C67" s="48"/>
      <c r="D67" s="48"/>
      <c r="E67" s="48"/>
      <c r="F67" s="48"/>
      <c r="G67" s="48"/>
      <c r="H67" s="48"/>
      <c r="I67" s="48"/>
      <c r="J67" s="48"/>
      <c r="K67" s="48"/>
      <c r="L67" s="48"/>
      <c r="M67" s="48"/>
      <c r="N67" s="48"/>
      <c r="O67" s="48"/>
      <c r="P67" s="48"/>
      <c r="Q67" s="48"/>
      <c r="R67" s="48"/>
      <c r="S67" s="48"/>
      <c r="T67" s="48"/>
      <c r="U67" s="48"/>
      <c r="V67" s="48"/>
      <c r="W67" s="48"/>
      <c r="X67" s="48"/>
      <c r="Y67" s="48"/>
      <c r="Z67" s="48"/>
      <c r="AA67" s="48"/>
      <c r="AB67" s="48"/>
      <c r="AC67" s="48"/>
      <c r="AL67" s="95"/>
      <c r="AM67" s="56"/>
      <c r="AV67" s="95"/>
      <c r="AW67" s="56"/>
    </row>
    <row r="68" spans="1:65" x14ac:dyDescent="0.3">
      <c r="A68" s="48"/>
      <c r="B68" s="48"/>
      <c r="C68" s="48"/>
      <c r="D68" s="48"/>
      <c r="E68" s="48"/>
      <c r="F68" s="48"/>
      <c r="G68" s="48"/>
      <c r="H68" s="48"/>
      <c r="I68" s="48"/>
      <c r="J68" s="48"/>
      <c r="K68" s="48"/>
      <c r="L68" s="48"/>
      <c r="M68" s="48"/>
      <c r="N68" s="48"/>
      <c r="O68" s="48"/>
      <c r="P68" s="48"/>
      <c r="Q68" s="48"/>
      <c r="R68" s="48"/>
      <c r="S68" s="48"/>
      <c r="T68" s="48"/>
      <c r="U68" s="48"/>
      <c r="V68" s="48"/>
      <c r="W68" s="48"/>
      <c r="X68" s="48"/>
      <c r="Y68" s="48"/>
      <c r="Z68" s="48"/>
      <c r="AA68" s="48"/>
      <c r="AB68" s="48"/>
      <c r="AC68" s="48"/>
      <c r="AL68" s="95"/>
      <c r="AM68" s="56"/>
      <c r="AV68" s="95"/>
      <c r="AW68" s="56"/>
    </row>
    <row r="69" spans="1:65" x14ac:dyDescent="0.3">
      <c r="A69" s="48"/>
      <c r="B69" s="48"/>
      <c r="C69" s="48"/>
      <c r="D69" s="48"/>
      <c r="E69" s="48"/>
      <c r="F69" s="48"/>
      <c r="G69" s="48"/>
      <c r="H69" s="48"/>
      <c r="I69" s="48"/>
      <c r="J69" s="48"/>
      <c r="K69" s="48"/>
      <c r="L69" s="48"/>
      <c r="M69" s="48"/>
      <c r="N69" s="48"/>
      <c r="O69" s="48"/>
      <c r="P69" s="48"/>
      <c r="Q69" s="48"/>
      <c r="R69" s="48"/>
      <c r="S69" s="48"/>
      <c r="T69" s="48"/>
      <c r="U69" s="48"/>
      <c r="V69" s="48"/>
      <c r="W69" s="48"/>
      <c r="X69" s="48"/>
      <c r="Y69" s="48"/>
      <c r="Z69" s="48"/>
      <c r="AA69" s="48"/>
      <c r="AB69" s="48"/>
      <c r="AC69" s="48"/>
      <c r="AL69" s="95"/>
      <c r="AM69" s="56"/>
      <c r="AV69" s="95"/>
      <c r="AW69" s="56"/>
    </row>
    <row r="70" spans="1:65" x14ac:dyDescent="0.3">
      <c r="A70" s="48"/>
      <c r="B70" s="48"/>
      <c r="C70" s="48"/>
      <c r="D70" s="48"/>
      <c r="E70" s="48"/>
      <c r="F70" s="48"/>
      <c r="G70" s="48"/>
      <c r="H70" s="48"/>
      <c r="I70" s="48"/>
      <c r="J70" s="48"/>
      <c r="K70" s="48"/>
      <c r="L70" s="48"/>
      <c r="M70" s="48"/>
      <c r="N70" s="48"/>
      <c r="O70" s="48"/>
      <c r="P70" s="48"/>
      <c r="Q70" s="48"/>
      <c r="R70" s="48"/>
      <c r="S70" s="48"/>
      <c r="T70" s="48"/>
      <c r="U70" s="48"/>
      <c r="V70" s="48"/>
      <c r="W70" s="48"/>
      <c r="X70" s="48"/>
      <c r="Y70" s="48"/>
      <c r="Z70" s="48"/>
      <c r="AA70" s="48"/>
      <c r="AB70" s="48"/>
      <c r="AC70" s="48"/>
      <c r="AL70" s="95"/>
      <c r="AM70" s="56"/>
      <c r="AV70" s="95"/>
      <c r="AW70" s="56"/>
    </row>
    <row r="71" spans="1:65" x14ac:dyDescent="0.3">
      <c r="A71" s="48"/>
      <c r="B71" s="48"/>
      <c r="C71" s="48"/>
      <c r="D71" s="48"/>
      <c r="E71" s="48"/>
      <c r="F71" s="48"/>
      <c r="G71" s="48"/>
      <c r="H71" s="48"/>
      <c r="I71" s="48"/>
      <c r="J71" s="48"/>
      <c r="K71" s="48"/>
      <c r="L71" s="48"/>
      <c r="M71" s="48"/>
      <c r="N71" s="48"/>
      <c r="O71" s="48"/>
      <c r="P71" s="48"/>
      <c r="Q71" s="48"/>
      <c r="R71" s="48"/>
      <c r="S71" s="48"/>
      <c r="T71" s="48"/>
      <c r="U71" s="48"/>
      <c r="V71" s="48"/>
      <c r="W71" s="48"/>
      <c r="X71" s="48"/>
      <c r="Y71" s="48"/>
      <c r="Z71" s="48"/>
      <c r="AA71" s="48"/>
      <c r="AB71" s="48"/>
      <c r="AC71" s="48"/>
      <c r="AL71" s="95"/>
      <c r="AM71" s="56"/>
      <c r="AV71" s="95"/>
      <c r="AW71" s="56"/>
    </row>
    <row r="72" spans="1:65" x14ac:dyDescent="0.3">
      <c r="A72" s="48"/>
      <c r="B72" s="48"/>
      <c r="C72" s="48"/>
      <c r="D72" s="48"/>
      <c r="E72" s="48"/>
      <c r="F72" s="48"/>
      <c r="G72" s="48"/>
      <c r="H72" s="48"/>
      <c r="I72" s="48"/>
      <c r="J72" s="48"/>
      <c r="K72" s="48"/>
      <c r="L72" s="48"/>
      <c r="M72" s="48"/>
      <c r="N72" s="48"/>
      <c r="O72" s="48"/>
      <c r="P72" s="48"/>
      <c r="Q72" s="48"/>
      <c r="R72" s="48"/>
      <c r="S72" s="48"/>
      <c r="T72" s="48"/>
      <c r="U72" s="48"/>
      <c r="V72" s="48"/>
      <c r="W72" s="48"/>
      <c r="X72" s="48"/>
      <c r="Y72" s="48"/>
      <c r="Z72" s="48"/>
      <c r="AA72" s="48"/>
      <c r="AB72" s="48"/>
      <c r="AC72" s="48"/>
      <c r="AL72" s="95"/>
      <c r="AM72" s="56"/>
      <c r="AV72" s="95"/>
      <c r="AW72" s="56"/>
    </row>
    <row r="73" spans="1:65" x14ac:dyDescent="0.3">
      <c r="A73" s="48"/>
      <c r="B73" s="48"/>
      <c r="C73" s="48"/>
      <c r="D73" s="48"/>
      <c r="E73" s="48"/>
      <c r="F73" s="48"/>
      <c r="G73" s="48"/>
      <c r="H73" s="48"/>
      <c r="I73" s="48"/>
      <c r="J73" s="48"/>
      <c r="K73" s="48"/>
      <c r="L73" s="48"/>
      <c r="M73" s="48"/>
      <c r="N73" s="48"/>
      <c r="O73" s="48"/>
      <c r="P73" s="48"/>
      <c r="Q73" s="48"/>
      <c r="R73" s="48"/>
      <c r="S73" s="48"/>
      <c r="T73" s="48"/>
      <c r="U73" s="48"/>
      <c r="V73" s="48"/>
      <c r="W73" s="48"/>
      <c r="X73" s="48"/>
      <c r="Y73" s="48"/>
      <c r="Z73" s="48"/>
      <c r="AA73" s="48"/>
      <c r="AB73" s="48"/>
      <c r="AC73" s="48"/>
      <c r="AL73" s="95"/>
      <c r="AM73" s="56"/>
      <c r="AV73" s="95"/>
      <c r="AW73" s="56"/>
    </row>
    <row r="74" spans="1:65" x14ac:dyDescent="0.3">
      <c r="A74" s="48"/>
      <c r="B74" s="48"/>
      <c r="C74" s="48"/>
      <c r="D74" s="48"/>
      <c r="E74" s="48"/>
      <c r="F74" s="48"/>
      <c r="G74" s="48"/>
      <c r="H74" s="48"/>
      <c r="I74" s="48"/>
      <c r="J74" s="48"/>
      <c r="K74" s="48"/>
      <c r="L74" s="48"/>
      <c r="M74" s="48"/>
      <c r="N74" s="48"/>
      <c r="O74" s="48"/>
      <c r="P74" s="48"/>
      <c r="Q74" s="48"/>
      <c r="R74" s="48"/>
      <c r="S74" s="48"/>
      <c r="T74" s="48"/>
      <c r="U74" s="48"/>
      <c r="V74" s="48"/>
      <c r="W74" s="48"/>
      <c r="X74" s="48"/>
      <c r="Y74" s="48"/>
      <c r="Z74" s="48"/>
      <c r="AA74" s="48"/>
      <c r="AB74" s="48"/>
      <c r="AC74" s="48"/>
      <c r="AL74" s="95"/>
      <c r="AM74" s="56"/>
      <c r="AV74" s="95"/>
      <c r="AW74" s="56"/>
    </row>
    <row r="75" spans="1:65" x14ac:dyDescent="0.3">
      <c r="A75" s="48"/>
      <c r="B75" s="48"/>
      <c r="C75" s="48"/>
      <c r="D75" s="48"/>
      <c r="E75" s="48"/>
      <c r="F75" s="48"/>
      <c r="G75" s="48"/>
      <c r="H75" s="48"/>
      <c r="I75" s="48"/>
      <c r="J75" s="48"/>
      <c r="K75" s="48"/>
      <c r="L75" s="48"/>
      <c r="M75" s="48"/>
      <c r="N75" s="48"/>
      <c r="O75" s="48"/>
      <c r="P75" s="48"/>
      <c r="Q75" s="48"/>
      <c r="R75" s="48"/>
      <c r="S75" s="48"/>
      <c r="T75" s="48"/>
      <c r="U75" s="48"/>
      <c r="V75" s="48"/>
      <c r="W75" s="48"/>
      <c r="X75" s="48"/>
      <c r="Y75" s="48"/>
      <c r="Z75" s="48"/>
      <c r="AA75" s="48"/>
      <c r="AB75" s="48"/>
      <c r="AC75" s="48"/>
      <c r="AL75" s="95"/>
      <c r="AM75" s="56"/>
      <c r="AV75" s="95"/>
      <c r="AW75" s="56"/>
    </row>
    <row r="76" spans="1:65" x14ac:dyDescent="0.3">
      <c r="A76" s="48"/>
      <c r="B76" s="48"/>
      <c r="C76" s="48"/>
      <c r="D76" s="48"/>
      <c r="E76" s="48"/>
      <c r="F76" s="48"/>
      <c r="G76" s="48"/>
      <c r="H76" s="48"/>
      <c r="I76" s="48"/>
      <c r="J76" s="48"/>
      <c r="K76" s="48"/>
      <c r="L76" s="48"/>
      <c r="M76" s="48"/>
      <c r="N76" s="48"/>
      <c r="O76" s="48"/>
      <c r="P76" s="48"/>
      <c r="Q76" s="48"/>
      <c r="R76" s="48"/>
      <c r="S76" s="48"/>
      <c r="T76" s="48"/>
      <c r="U76" s="48"/>
      <c r="V76" s="48"/>
      <c r="W76" s="48"/>
      <c r="X76" s="48"/>
      <c r="Y76" s="48"/>
      <c r="Z76" s="48"/>
      <c r="AA76" s="48"/>
      <c r="AB76" s="48"/>
      <c r="AC76" s="48"/>
      <c r="AL76" s="95"/>
      <c r="AM76" s="56"/>
      <c r="AV76" s="95"/>
      <c r="AW76" s="56"/>
    </row>
    <row r="77" spans="1:65" x14ac:dyDescent="0.3">
      <c r="A77" s="48"/>
      <c r="B77" s="48"/>
      <c r="C77" s="48"/>
      <c r="D77" s="48"/>
      <c r="E77" s="48"/>
      <c r="F77" s="48"/>
      <c r="G77" s="48"/>
      <c r="H77" s="48"/>
      <c r="I77" s="48"/>
      <c r="J77" s="48"/>
      <c r="K77" s="48"/>
      <c r="L77" s="48"/>
      <c r="M77" s="48"/>
      <c r="N77" s="48"/>
      <c r="O77" s="48"/>
      <c r="P77" s="48"/>
      <c r="Q77" s="48"/>
      <c r="R77" s="48"/>
      <c r="S77" s="48"/>
      <c r="T77" s="48"/>
      <c r="U77" s="48"/>
      <c r="V77" s="48"/>
      <c r="W77" s="48"/>
      <c r="X77" s="48"/>
      <c r="Y77" s="48"/>
      <c r="Z77" s="48"/>
      <c r="AA77" s="48"/>
      <c r="AB77" s="48"/>
      <c r="AC77" s="48"/>
      <c r="AL77" s="95"/>
      <c r="AM77" s="56"/>
      <c r="AV77" s="95"/>
      <c r="AW77" s="56"/>
    </row>
    <row r="78" spans="1:65" x14ac:dyDescent="0.3">
      <c r="A78" s="48"/>
      <c r="B78" s="48"/>
      <c r="C78" s="48"/>
      <c r="D78" s="48"/>
      <c r="E78" s="48"/>
      <c r="F78" s="48"/>
      <c r="G78" s="48"/>
      <c r="H78" s="48"/>
      <c r="I78" s="48"/>
      <c r="J78" s="48"/>
      <c r="K78" s="48"/>
      <c r="L78" s="48"/>
      <c r="M78" s="48"/>
      <c r="N78" s="48"/>
      <c r="O78" s="48"/>
      <c r="P78" s="48"/>
      <c r="Q78" s="48"/>
      <c r="R78" s="48"/>
      <c r="S78" s="48"/>
      <c r="T78" s="48"/>
      <c r="U78" s="48"/>
      <c r="V78" s="48"/>
      <c r="W78" s="48"/>
      <c r="X78" s="48"/>
      <c r="Y78" s="48"/>
      <c r="Z78" s="48"/>
      <c r="AA78" s="48"/>
      <c r="AB78" s="48"/>
      <c r="AC78" s="48"/>
      <c r="AL78" s="95">
        <f t="shared" si="35"/>
        <v>120.498125</v>
      </c>
      <c r="AM78" s="56">
        <f>AM49+2</f>
        <v>98</v>
      </c>
      <c r="AN78" s="40">
        <f t="shared" si="36"/>
        <v>0</v>
      </c>
      <c r="AO78" s="40">
        <f t="shared" si="37"/>
        <v>-24.5102083333332</v>
      </c>
      <c r="AP78" s="40">
        <f t="shared" si="38"/>
        <v>60.024999999999736</v>
      </c>
      <c r="AQ78" s="40">
        <f t="shared" si="39"/>
        <v>8.9833333333334586</v>
      </c>
      <c r="AR78" s="40">
        <f t="shared" si="40"/>
        <v>76</v>
      </c>
      <c r="AV78" s="95" t="e">
        <f t="shared" si="56"/>
        <v>#VALUE!</v>
      </c>
      <c r="AW78" s="56">
        <f>AW49+2</f>
        <v>98</v>
      </c>
      <c r="AX78" s="40">
        <f t="shared" si="49"/>
        <v>0</v>
      </c>
      <c r="AY78" s="40" t="e">
        <f t="shared" si="58"/>
        <v>#VALUE!</v>
      </c>
      <c r="AZ78" s="40" t="e">
        <f t="shared" si="59"/>
        <v>#VALUE!</v>
      </c>
      <c r="BA78" s="40" t="e">
        <f t="shared" si="60"/>
        <v>#VALUE!</v>
      </c>
      <c r="BB78" s="40" t="e">
        <f t="shared" si="53"/>
        <v>#VALUE!</v>
      </c>
      <c r="BG78" s="40">
        <f t="shared" si="54"/>
        <v>0</v>
      </c>
      <c r="BH78" s="40">
        <f>BH49+1</f>
        <v>117</v>
      </c>
      <c r="BI78" s="40">
        <f t="shared" si="41"/>
        <v>0</v>
      </c>
      <c r="BJ78" s="40">
        <f t="shared" si="42"/>
        <v>0</v>
      </c>
      <c r="BK78" s="40">
        <f t="shared" si="43"/>
        <v>0</v>
      </c>
      <c r="BL78" s="40">
        <f t="shared" si="44"/>
        <v>0</v>
      </c>
      <c r="BM78" s="40">
        <f t="shared" si="45"/>
        <v>0</v>
      </c>
    </row>
    <row r="79" spans="1:65" x14ac:dyDescent="0.3">
      <c r="A79" s="48"/>
      <c r="B79" s="48"/>
      <c r="C79" s="48"/>
      <c r="D79" s="48"/>
      <c r="E79" s="48"/>
      <c r="F79" s="48"/>
      <c r="G79" s="48"/>
      <c r="H79" s="48"/>
      <c r="I79" s="48"/>
      <c r="J79" s="48"/>
      <c r="K79" s="48"/>
      <c r="L79" s="48"/>
      <c r="M79" s="48"/>
      <c r="N79" s="48"/>
      <c r="O79" s="48"/>
      <c r="P79" s="48"/>
      <c r="Q79" s="48"/>
      <c r="R79" s="48"/>
      <c r="S79" s="48"/>
      <c r="T79" s="48"/>
      <c r="U79" s="48"/>
      <c r="V79" s="48"/>
      <c r="W79" s="48"/>
      <c r="X79" s="48"/>
      <c r="Y79" s="48"/>
      <c r="Z79" s="48"/>
      <c r="AA79" s="48"/>
      <c r="AB79" s="48"/>
      <c r="AC79" s="48"/>
      <c r="AL79" s="95">
        <f t="shared" si="35"/>
        <v>121.625</v>
      </c>
      <c r="AM79" s="56">
        <f t="shared" si="46"/>
        <v>100</v>
      </c>
      <c r="AN79" s="40">
        <f t="shared" si="36"/>
        <v>0</v>
      </c>
      <c r="AO79" s="40">
        <f t="shared" si="37"/>
        <v>-26.041666666666526</v>
      </c>
      <c r="AP79" s="40">
        <f t="shared" si="38"/>
        <v>62.499999999999723</v>
      </c>
      <c r="AQ79" s="40">
        <f t="shared" si="39"/>
        <v>9.1666666666667957</v>
      </c>
      <c r="AR79" s="40">
        <f t="shared" si="40"/>
        <v>76</v>
      </c>
      <c r="AV79" s="95" t="e">
        <f t="shared" si="56"/>
        <v>#VALUE!</v>
      </c>
      <c r="AW79" s="56">
        <f t="shared" si="57"/>
        <v>100</v>
      </c>
      <c r="AX79" s="40">
        <f t="shared" si="49"/>
        <v>0</v>
      </c>
      <c r="AY79" s="40" t="e">
        <f t="shared" si="58"/>
        <v>#VALUE!</v>
      </c>
      <c r="AZ79" s="40" t="e">
        <f t="shared" si="59"/>
        <v>#VALUE!</v>
      </c>
      <c r="BA79" s="40" t="e">
        <f t="shared" si="60"/>
        <v>#VALUE!</v>
      </c>
      <c r="BB79" s="40" t="e">
        <f t="shared" si="53"/>
        <v>#VALUE!</v>
      </c>
      <c r="BG79" s="40">
        <f t="shared" si="54"/>
        <v>0</v>
      </c>
      <c r="BH79" s="40">
        <f t="shared" si="55"/>
        <v>118</v>
      </c>
      <c r="BI79" s="40">
        <f t="shared" si="41"/>
        <v>0</v>
      </c>
      <c r="BJ79" s="40">
        <f t="shared" si="42"/>
        <v>0</v>
      </c>
      <c r="BK79" s="40">
        <f t="shared" si="43"/>
        <v>0</v>
      </c>
      <c r="BL79" s="40">
        <f t="shared" si="44"/>
        <v>0</v>
      </c>
      <c r="BM79" s="40">
        <f t="shared" si="45"/>
        <v>0</v>
      </c>
    </row>
    <row r="80" spans="1:65" x14ac:dyDescent="0.3">
      <c r="A80" s="48"/>
      <c r="B80" s="48"/>
      <c r="C80" s="48"/>
      <c r="D80" s="48"/>
      <c r="E80" s="48"/>
      <c r="F80" s="48"/>
      <c r="G80" s="48"/>
      <c r="H80" s="48"/>
      <c r="I80" s="48"/>
      <c r="J80" s="48"/>
      <c r="K80" s="48"/>
      <c r="L80" s="48"/>
      <c r="M80" s="48"/>
      <c r="N80" s="48"/>
      <c r="O80" s="48"/>
      <c r="P80" s="48"/>
      <c r="Q80" s="48"/>
      <c r="R80" s="48"/>
      <c r="S80" s="48"/>
      <c r="T80" s="48"/>
      <c r="U80" s="48"/>
      <c r="V80" s="48"/>
      <c r="W80" s="48"/>
      <c r="X80" s="48"/>
      <c r="Y80" s="48"/>
      <c r="Z80" s="48"/>
      <c r="AA80" s="48"/>
      <c r="AB80" s="48"/>
      <c r="AC80" s="48"/>
      <c r="AL80" s="95">
        <f t="shared" si="35"/>
        <v>122.739375</v>
      </c>
      <c r="AM80" s="56">
        <f t="shared" si="46"/>
        <v>102</v>
      </c>
      <c r="AN80" s="40">
        <f t="shared" si="36"/>
        <v>0</v>
      </c>
      <c r="AO80" s="40">
        <f t="shared" si="37"/>
        <v>-27.635624999999852</v>
      </c>
      <c r="AP80" s="40">
        <f t="shared" si="38"/>
        <v>65.024999999999721</v>
      </c>
      <c r="AQ80" s="40">
        <f t="shared" si="39"/>
        <v>9.3500000000001311</v>
      </c>
      <c r="AR80" s="40">
        <f t="shared" si="40"/>
        <v>76</v>
      </c>
      <c r="AV80" s="95" t="e">
        <f t="shared" si="56"/>
        <v>#VALUE!</v>
      </c>
      <c r="AW80" s="56">
        <f t="shared" si="57"/>
        <v>102</v>
      </c>
      <c r="AX80" s="40">
        <f t="shared" si="49"/>
        <v>0</v>
      </c>
      <c r="AY80" s="40" t="e">
        <f t="shared" si="58"/>
        <v>#VALUE!</v>
      </c>
      <c r="AZ80" s="40" t="e">
        <f t="shared" si="59"/>
        <v>#VALUE!</v>
      </c>
      <c r="BA80" s="40" t="e">
        <f t="shared" si="60"/>
        <v>#VALUE!</v>
      </c>
      <c r="BB80" s="40" t="e">
        <f t="shared" si="53"/>
        <v>#VALUE!</v>
      </c>
      <c r="BG80" s="40">
        <f t="shared" si="54"/>
        <v>0</v>
      </c>
      <c r="BH80" s="40">
        <f t="shared" si="55"/>
        <v>119</v>
      </c>
      <c r="BI80" s="40">
        <f t="shared" si="41"/>
        <v>0</v>
      </c>
      <c r="BJ80" s="40">
        <f t="shared" si="42"/>
        <v>0</v>
      </c>
      <c r="BK80" s="40">
        <f t="shared" si="43"/>
        <v>0</v>
      </c>
      <c r="BL80" s="40">
        <f t="shared" si="44"/>
        <v>0</v>
      </c>
      <c r="BM80" s="40">
        <f t="shared" si="45"/>
        <v>0</v>
      </c>
    </row>
    <row r="81" spans="1:73" x14ac:dyDescent="0.3">
      <c r="A81" s="48"/>
      <c r="B81" s="48"/>
      <c r="C81" s="48"/>
      <c r="D81" s="48"/>
      <c r="E81" s="48"/>
      <c r="F81" s="48"/>
      <c r="G81" s="48"/>
      <c r="H81" s="48"/>
      <c r="I81" s="48"/>
      <c r="J81" s="48"/>
      <c r="K81" s="48"/>
      <c r="L81" s="48"/>
      <c r="M81" s="48"/>
      <c r="N81" s="48"/>
      <c r="O81" s="48"/>
      <c r="P81" s="48"/>
      <c r="Q81" s="48"/>
      <c r="R81" s="48"/>
      <c r="S81" s="48"/>
      <c r="T81" s="48"/>
      <c r="U81" s="48"/>
      <c r="V81" s="48"/>
      <c r="W81" s="48"/>
      <c r="X81" s="48"/>
      <c r="Y81" s="48"/>
      <c r="Z81" s="48"/>
      <c r="AA81" s="48"/>
      <c r="AB81" s="48"/>
      <c r="AC81" s="48"/>
      <c r="AL81" s="95">
        <f t="shared" si="35"/>
        <v>123.84</v>
      </c>
      <c r="AM81" s="56">
        <f t="shared" si="46"/>
        <v>104</v>
      </c>
      <c r="AN81" s="40">
        <f t="shared" si="36"/>
        <v>0</v>
      </c>
      <c r="AO81" s="40">
        <f t="shared" si="37"/>
        <v>-29.293333333333177</v>
      </c>
      <c r="AP81" s="40">
        <f t="shared" si="38"/>
        <v>67.59999999999971</v>
      </c>
      <c r="AQ81" s="40">
        <f t="shared" si="39"/>
        <v>9.5333333333334664</v>
      </c>
      <c r="AR81" s="40">
        <f t="shared" si="40"/>
        <v>76</v>
      </c>
      <c r="AV81" s="95" t="e">
        <f t="shared" si="56"/>
        <v>#VALUE!</v>
      </c>
      <c r="AW81" s="56">
        <f t="shared" si="57"/>
        <v>104</v>
      </c>
      <c r="AX81" s="40">
        <f t="shared" si="49"/>
        <v>0</v>
      </c>
      <c r="AY81" s="40" t="e">
        <f t="shared" si="58"/>
        <v>#VALUE!</v>
      </c>
      <c r="AZ81" s="40" t="e">
        <f t="shared" si="59"/>
        <v>#VALUE!</v>
      </c>
      <c r="BA81" s="40" t="e">
        <f t="shared" si="60"/>
        <v>#VALUE!</v>
      </c>
      <c r="BB81" s="40" t="e">
        <f t="shared" si="53"/>
        <v>#VALUE!</v>
      </c>
      <c r="BG81" s="40">
        <f t="shared" si="54"/>
        <v>0</v>
      </c>
      <c r="BH81" s="40">
        <f t="shared" si="55"/>
        <v>120</v>
      </c>
      <c r="BI81" s="40">
        <f t="shared" si="41"/>
        <v>0</v>
      </c>
      <c r="BJ81" s="40">
        <f t="shared" si="42"/>
        <v>0</v>
      </c>
      <c r="BK81" s="40">
        <f t="shared" si="43"/>
        <v>0</v>
      </c>
      <c r="BL81" s="40">
        <f t="shared" si="44"/>
        <v>0</v>
      </c>
      <c r="BM81" s="40">
        <f t="shared" si="45"/>
        <v>0</v>
      </c>
    </row>
    <row r="82" spans="1:73" x14ac:dyDescent="0.3">
      <c r="A82" s="48"/>
      <c r="B82" s="48"/>
      <c r="C82" s="48"/>
      <c r="D82" s="48"/>
      <c r="E82" s="48"/>
      <c r="F82" s="48"/>
      <c r="G82" s="48"/>
      <c r="H82" s="48"/>
      <c r="I82" s="48"/>
      <c r="J82" s="48"/>
      <c r="K82" s="48"/>
      <c r="L82" s="48"/>
      <c r="M82" s="48"/>
      <c r="N82" s="48"/>
      <c r="O82" s="48"/>
      <c r="P82" s="48"/>
      <c r="Q82" s="48"/>
      <c r="R82" s="48"/>
      <c r="S82" s="48"/>
      <c r="T82" s="48"/>
      <c r="U82" s="48"/>
      <c r="V82" s="48"/>
      <c r="W82" s="48"/>
      <c r="X82" s="48"/>
      <c r="Y82" s="48"/>
      <c r="Z82" s="48"/>
      <c r="AA82" s="48"/>
      <c r="AB82" s="48"/>
      <c r="AC82" s="48"/>
      <c r="AL82" s="95">
        <f t="shared" si="35"/>
        <v>124.925625</v>
      </c>
      <c r="AM82" s="56">
        <f t="shared" si="46"/>
        <v>106</v>
      </c>
      <c r="AN82" s="40">
        <f t="shared" si="36"/>
        <v>0</v>
      </c>
      <c r="AO82" s="40">
        <f t="shared" si="37"/>
        <v>-31.016041666666499</v>
      </c>
      <c r="AP82" s="40">
        <f t="shared" si="38"/>
        <v>70.224999999999696</v>
      </c>
      <c r="AQ82" s="40">
        <f t="shared" si="39"/>
        <v>9.7166666666668036</v>
      </c>
      <c r="AR82" s="40">
        <f t="shared" si="40"/>
        <v>76</v>
      </c>
      <c r="AV82" s="95" t="e">
        <f t="shared" si="56"/>
        <v>#VALUE!</v>
      </c>
      <c r="AW82" s="56">
        <f t="shared" si="57"/>
        <v>106</v>
      </c>
      <c r="AX82" s="40">
        <f t="shared" si="49"/>
        <v>0</v>
      </c>
      <c r="AY82" s="40" t="e">
        <f t="shared" si="58"/>
        <v>#VALUE!</v>
      </c>
      <c r="AZ82" s="40" t="e">
        <f t="shared" si="59"/>
        <v>#VALUE!</v>
      </c>
      <c r="BA82" s="40" t="e">
        <f t="shared" si="60"/>
        <v>#VALUE!</v>
      </c>
      <c r="BB82" s="40" t="e">
        <f t="shared" si="53"/>
        <v>#VALUE!</v>
      </c>
      <c r="BG82" s="40">
        <f t="shared" si="54"/>
        <v>0</v>
      </c>
      <c r="BH82" s="40">
        <f t="shared" si="55"/>
        <v>121</v>
      </c>
      <c r="BI82" s="40">
        <f t="shared" si="41"/>
        <v>0</v>
      </c>
      <c r="BJ82" s="40">
        <f t="shared" si="42"/>
        <v>0</v>
      </c>
      <c r="BK82" s="40">
        <f t="shared" si="43"/>
        <v>0</v>
      </c>
      <c r="BL82" s="40">
        <f t="shared" si="44"/>
        <v>0</v>
      </c>
      <c r="BM82" s="40">
        <f t="shared" si="45"/>
        <v>0</v>
      </c>
    </row>
    <row r="83" spans="1:73" x14ac:dyDescent="0.3">
      <c r="A83" s="48"/>
      <c r="B83" s="48"/>
      <c r="C83" s="48"/>
      <c r="D83" s="48"/>
      <c r="E83" s="48"/>
      <c r="F83" s="48"/>
      <c r="G83" s="48"/>
      <c r="H83" s="48"/>
      <c r="I83" s="48"/>
      <c r="J83" s="48"/>
      <c r="K83" s="48"/>
      <c r="L83" s="48"/>
      <c r="M83" s="48"/>
      <c r="N83" s="48"/>
      <c r="O83" s="48"/>
      <c r="P83" s="48"/>
      <c r="Q83" s="48"/>
      <c r="R83" s="48"/>
      <c r="S83" s="48"/>
      <c r="T83" s="48"/>
      <c r="U83" s="48"/>
      <c r="V83" s="48"/>
      <c r="W83" s="48"/>
      <c r="X83" s="48"/>
      <c r="Y83" s="48"/>
      <c r="Z83" s="48"/>
      <c r="AA83" s="48"/>
      <c r="AB83" s="48"/>
      <c r="AC83" s="48"/>
      <c r="AL83" s="95">
        <f t="shared" si="35"/>
        <v>125.995</v>
      </c>
      <c r="AM83" s="56">
        <f t="shared" si="46"/>
        <v>108</v>
      </c>
      <c r="AN83" s="40">
        <f t="shared" si="36"/>
        <v>0</v>
      </c>
      <c r="AO83" s="40">
        <f t="shared" si="37"/>
        <v>-32.804999999999822</v>
      </c>
      <c r="AP83" s="40">
        <f t="shared" si="38"/>
        <v>72.899999999999679</v>
      </c>
      <c r="AQ83" s="40">
        <f t="shared" si="39"/>
        <v>9.9000000000001389</v>
      </c>
      <c r="AR83" s="40">
        <f t="shared" si="40"/>
        <v>76</v>
      </c>
      <c r="AV83" s="95" t="e">
        <f t="shared" si="56"/>
        <v>#VALUE!</v>
      </c>
      <c r="AW83" s="56">
        <f t="shared" si="57"/>
        <v>108</v>
      </c>
      <c r="AX83" s="40">
        <f t="shared" si="49"/>
        <v>0</v>
      </c>
      <c r="AY83" s="40" t="e">
        <f t="shared" si="58"/>
        <v>#VALUE!</v>
      </c>
      <c r="AZ83" s="40" t="e">
        <f t="shared" si="59"/>
        <v>#VALUE!</v>
      </c>
      <c r="BA83" s="40" t="e">
        <f t="shared" si="60"/>
        <v>#VALUE!</v>
      </c>
      <c r="BB83" s="40" t="e">
        <f t="shared" si="53"/>
        <v>#VALUE!</v>
      </c>
      <c r="BG83" s="40">
        <f t="shared" si="54"/>
        <v>0</v>
      </c>
      <c r="BH83" s="40">
        <f t="shared" si="55"/>
        <v>122</v>
      </c>
      <c r="BI83" s="40">
        <f t="shared" si="41"/>
        <v>0</v>
      </c>
      <c r="BJ83" s="40">
        <f t="shared" si="42"/>
        <v>0</v>
      </c>
      <c r="BK83" s="40">
        <f t="shared" si="43"/>
        <v>0</v>
      </c>
      <c r="BL83" s="40">
        <f t="shared" si="44"/>
        <v>0</v>
      </c>
      <c r="BM83" s="40">
        <f t="shared" si="45"/>
        <v>0</v>
      </c>
    </row>
    <row r="84" spans="1:73" x14ac:dyDescent="0.3">
      <c r="A84" s="48"/>
      <c r="B84" s="48"/>
      <c r="C84" s="48"/>
      <c r="D84" s="48"/>
      <c r="E84" s="48"/>
      <c r="F84" s="48"/>
      <c r="G84" s="48"/>
      <c r="H84" s="48"/>
      <c r="I84" s="48"/>
      <c r="J84" s="48"/>
      <c r="K84" s="48"/>
      <c r="L84" s="48"/>
      <c r="M84" s="48"/>
      <c r="N84" s="48"/>
      <c r="O84" s="48"/>
      <c r="P84" s="48"/>
      <c r="Q84" s="48"/>
      <c r="R84" s="48"/>
      <c r="S84" s="48"/>
      <c r="T84" s="48"/>
      <c r="U84" s="48"/>
      <c r="V84" s="48"/>
      <c r="W84" s="48"/>
      <c r="X84" s="48"/>
      <c r="Y84" s="48"/>
      <c r="Z84" s="48"/>
      <c r="AA84" s="48"/>
      <c r="AB84" s="48"/>
      <c r="AC84" s="48"/>
      <c r="AL84" s="95">
        <f t="shared" si="35"/>
        <v>127.046875</v>
      </c>
      <c r="AM84" s="56">
        <f t="shared" si="46"/>
        <v>110</v>
      </c>
      <c r="AN84" s="40">
        <f t="shared" si="36"/>
        <v>0</v>
      </c>
      <c r="AO84" s="40">
        <f t="shared" si="37"/>
        <v>-34.661458333333144</v>
      </c>
      <c r="AP84" s="40">
        <f t="shared" si="38"/>
        <v>75.624999999999673</v>
      </c>
      <c r="AQ84" s="40">
        <f t="shared" si="39"/>
        <v>10.083333333333474</v>
      </c>
      <c r="AR84" s="40">
        <f t="shared" si="40"/>
        <v>76</v>
      </c>
      <c r="AV84" s="95" t="e">
        <f t="shared" si="56"/>
        <v>#VALUE!</v>
      </c>
      <c r="AW84" s="56">
        <f t="shared" si="57"/>
        <v>110</v>
      </c>
      <c r="AX84" s="40">
        <f t="shared" si="49"/>
        <v>0</v>
      </c>
      <c r="AY84" s="40" t="e">
        <f t="shared" si="58"/>
        <v>#VALUE!</v>
      </c>
      <c r="AZ84" s="40" t="e">
        <f t="shared" si="59"/>
        <v>#VALUE!</v>
      </c>
      <c r="BA84" s="40" t="e">
        <f t="shared" si="60"/>
        <v>#VALUE!</v>
      </c>
      <c r="BB84" s="40" t="e">
        <f t="shared" si="53"/>
        <v>#VALUE!</v>
      </c>
      <c r="BG84" s="40">
        <f t="shared" si="54"/>
        <v>0</v>
      </c>
      <c r="BH84" s="40">
        <f t="shared" si="55"/>
        <v>123</v>
      </c>
      <c r="BI84" s="40">
        <f t="shared" si="41"/>
        <v>0</v>
      </c>
      <c r="BJ84" s="40">
        <f t="shared" si="42"/>
        <v>0</v>
      </c>
      <c r="BK84" s="40">
        <f t="shared" si="43"/>
        <v>0</v>
      </c>
      <c r="BL84" s="40">
        <f t="shared" si="44"/>
        <v>0</v>
      </c>
      <c r="BM84" s="40">
        <f t="shared" si="45"/>
        <v>0</v>
      </c>
    </row>
    <row r="85" spans="1:73" x14ac:dyDescent="0.3">
      <c r="A85" s="48"/>
      <c r="B85" s="48"/>
      <c r="C85" s="48"/>
      <c r="D85" s="48"/>
      <c r="E85" s="48"/>
      <c r="F85" s="48"/>
      <c r="G85" s="48"/>
      <c r="H85" s="48"/>
      <c r="I85" s="48"/>
      <c r="J85" s="48"/>
      <c r="K85" s="48"/>
      <c r="L85" s="48"/>
      <c r="M85" s="48"/>
      <c r="N85" s="48"/>
      <c r="O85" s="48"/>
      <c r="P85" s="48"/>
      <c r="Q85" s="48"/>
      <c r="R85" s="48"/>
      <c r="S85" s="48"/>
      <c r="T85" s="48"/>
      <c r="U85" s="48"/>
      <c r="V85" s="48"/>
      <c r="W85" s="48"/>
      <c r="X85" s="48"/>
      <c r="Y85" s="48"/>
      <c r="Z85" s="48"/>
      <c r="AA85" s="48"/>
      <c r="AB85" s="48"/>
      <c r="AC85" s="48"/>
      <c r="AL85" s="95">
        <f t="shared" si="35"/>
        <v>128.07999999999998</v>
      </c>
      <c r="AM85" s="56">
        <f t="shared" si="46"/>
        <v>112</v>
      </c>
      <c r="AN85" s="40">
        <f t="shared" si="36"/>
        <v>0</v>
      </c>
      <c r="AO85" s="40">
        <f t="shared" si="37"/>
        <v>-36.586666666666467</v>
      </c>
      <c r="AP85" s="40">
        <f t="shared" si="38"/>
        <v>78.39999999999965</v>
      </c>
      <c r="AQ85" s="40">
        <f t="shared" si="39"/>
        <v>10.266666666666811</v>
      </c>
      <c r="AR85" s="40">
        <f t="shared" si="40"/>
        <v>76</v>
      </c>
      <c r="AV85" s="95" t="e">
        <f t="shared" si="56"/>
        <v>#VALUE!</v>
      </c>
      <c r="AW85" s="56">
        <f t="shared" si="57"/>
        <v>112</v>
      </c>
      <c r="AX85" s="40">
        <f t="shared" si="49"/>
        <v>0</v>
      </c>
      <c r="AY85" s="40" t="e">
        <f t="shared" si="58"/>
        <v>#VALUE!</v>
      </c>
      <c r="AZ85" s="40" t="e">
        <f t="shared" si="59"/>
        <v>#VALUE!</v>
      </c>
      <c r="BA85" s="40" t="e">
        <f t="shared" si="60"/>
        <v>#VALUE!</v>
      </c>
      <c r="BB85" s="40" t="e">
        <f t="shared" si="53"/>
        <v>#VALUE!</v>
      </c>
      <c r="BG85" s="40">
        <f t="shared" si="54"/>
        <v>0</v>
      </c>
      <c r="BH85" s="40">
        <f t="shared" si="55"/>
        <v>124</v>
      </c>
      <c r="BI85" s="40">
        <f t="shared" si="41"/>
        <v>0</v>
      </c>
      <c r="BJ85" s="40">
        <f t="shared" si="42"/>
        <v>0</v>
      </c>
      <c r="BK85" s="40">
        <f t="shared" si="43"/>
        <v>0</v>
      </c>
      <c r="BL85" s="40">
        <f t="shared" si="44"/>
        <v>0</v>
      </c>
      <c r="BM85" s="40">
        <f t="shared" si="45"/>
        <v>0</v>
      </c>
    </row>
    <row r="86" spans="1:73" s="40" customFormat="1" x14ac:dyDescent="0.3">
      <c r="A86" s="48"/>
      <c r="B86" s="48"/>
      <c r="C86" s="48"/>
      <c r="D86" s="48"/>
      <c r="E86" s="48"/>
      <c r="F86" s="48"/>
      <c r="G86" s="48"/>
      <c r="H86" s="48"/>
      <c r="I86" s="48"/>
      <c r="J86" s="48"/>
      <c r="K86" s="48"/>
      <c r="L86" s="48"/>
      <c r="M86" s="48"/>
      <c r="N86" s="48"/>
      <c r="O86" s="48"/>
      <c r="P86" s="48"/>
      <c r="Q86" s="48"/>
      <c r="R86" s="48"/>
      <c r="S86" s="48"/>
      <c r="T86" s="48"/>
      <c r="U86" s="48"/>
      <c r="V86" s="48"/>
      <c r="W86" s="48"/>
      <c r="X86" s="48"/>
      <c r="Y86" s="48"/>
      <c r="Z86" s="48"/>
      <c r="AA86" s="48"/>
      <c r="AB86" s="48"/>
      <c r="AC86" s="48"/>
      <c r="AE86" s="48"/>
      <c r="AF86" s="48"/>
      <c r="AG86" s="48"/>
      <c r="AH86" s="48"/>
      <c r="AI86" s="48"/>
      <c r="AL86" s="95">
        <f t="shared" si="35"/>
        <v>129.09312499999999</v>
      </c>
      <c r="AM86" s="56">
        <f t="shared" si="46"/>
        <v>114</v>
      </c>
      <c r="AN86" s="40">
        <f t="shared" si="36"/>
        <v>0</v>
      </c>
      <c r="AO86" s="40">
        <f t="shared" si="37"/>
        <v>-38.581874999999791</v>
      </c>
      <c r="AP86" s="40">
        <f t="shared" si="38"/>
        <v>81.224999999999639</v>
      </c>
      <c r="AQ86" s="40">
        <f t="shared" si="39"/>
        <v>10.450000000000147</v>
      </c>
      <c r="AR86" s="40">
        <f t="shared" si="40"/>
        <v>76</v>
      </c>
      <c r="AV86" s="95" t="e">
        <f t="shared" si="56"/>
        <v>#VALUE!</v>
      </c>
      <c r="AW86" s="56">
        <f t="shared" si="57"/>
        <v>114</v>
      </c>
      <c r="AX86" s="40">
        <f t="shared" si="49"/>
        <v>0</v>
      </c>
      <c r="AY86" s="40" t="e">
        <f t="shared" si="58"/>
        <v>#VALUE!</v>
      </c>
      <c r="AZ86" s="40" t="e">
        <f t="shared" si="59"/>
        <v>#VALUE!</v>
      </c>
      <c r="BA86" s="40" t="e">
        <f t="shared" si="60"/>
        <v>#VALUE!</v>
      </c>
      <c r="BB86" s="40" t="e">
        <f t="shared" si="53"/>
        <v>#VALUE!</v>
      </c>
      <c r="BG86" s="40">
        <f t="shared" ref="BG86:BG114" si="61">BI86+BJ86+BK86+BL86+BM86</f>
        <v>0</v>
      </c>
      <c r="BH86" s="40">
        <f t="shared" si="55"/>
        <v>125</v>
      </c>
      <c r="BI86" s="40">
        <f t="shared" si="41"/>
        <v>0</v>
      </c>
      <c r="BJ86" s="40">
        <f t="shared" si="42"/>
        <v>0</v>
      </c>
      <c r="BK86" s="40">
        <f t="shared" si="43"/>
        <v>0</v>
      </c>
      <c r="BL86" s="40">
        <f t="shared" si="44"/>
        <v>0</v>
      </c>
      <c r="BM86" s="40">
        <f t="shared" si="45"/>
        <v>0</v>
      </c>
      <c r="BS86" s="48"/>
      <c r="BT86" s="48"/>
      <c r="BU86" s="48"/>
    </row>
    <row r="87" spans="1:73" s="40" customFormat="1" x14ac:dyDescent="0.3">
      <c r="A87" s="48"/>
      <c r="B87" s="48"/>
      <c r="C87" s="48"/>
      <c r="D87" s="48"/>
      <c r="E87" s="48"/>
      <c r="F87" s="48"/>
      <c r="G87" s="48"/>
      <c r="H87" s="48"/>
      <c r="I87" s="48"/>
      <c r="J87" s="48"/>
      <c r="K87" s="48"/>
      <c r="L87" s="48"/>
      <c r="M87" s="48"/>
      <c r="N87" s="48"/>
      <c r="O87" s="48"/>
      <c r="P87" s="48"/>
      <c r="Q87" s="48"/>
      <c r="R87" s="48"/>
      <c r="S87" s="48"/>
      <c r="T87" s="48"/>
      <c r="U87" s="48"/>
      <c r="V87" s="48"/>
      <c r="W87" s="48"/>
      <c r="X87" s="48"/>
      <c r="Y87" s="48"/>
      <c r="Z87" s="48"/>
      <c r="AA87" s="48"/>
      <c r="AB87" s="48"/>
      <c r="AC87" s="48"/>
      <c r="AE87" s="48"/>
      <c r="AF87" s="48"/>
      <c r="AG87" s="48"/>
      <c r="AH87" s="48"/>
      <c r="AI87" s="48"/>
      <c r="AL87" s="95">
        <f t="shared" si="35"/>
        <v>130.08499999999998</v>
      </c>
      <c r="AM87" s="56">
        <f t="shared" si="46"/>
        <v>116</v>
      </c>
      <c r="AN87" s="40">
        <f t="shared" si="36"/>
        <v>0</v>
      </c>
      <c r="AO87" s="40">
        <f t="shared" si="37"/>
        <v>-40.648333333333113</v>
      </c>
      <c r="AP87" s="40">
        <f t="shared" si="38"/>
        <v>84.099999999999625</v>
      </c>
      <c r="AQ87" s="40">
        <f t="shared" si="39"/>
        <v>10.633333333333482</v>
      </c>
      <c r="AR87" s="40">
        <f t="shared" si="40"/>
        <v>76</v>
      </c>
      <c r="AV87" s="95" t="e">
        <f t="shared" si="56"/>
        <v>#VALUE!</v>
      </c>
      <c r="AW87" s="56">
        <f t="shared" si="57"/>
        <v>116</v>
      </c>
      <c r="AX87" s="40">
        <f t="shared" si="49"/>
        <v>0</v>
      </c>
      <c r="AY87" s="40" t="e">
        <f t="shared" si="58"/>
        <v>#VALUE!</v>
      </c>
      <c r="AZ87" s="40" t="e">
        <f t="shared" si="59"/>
        <v>#VALUE!</v>
      </c>
      <c r="BA87" s="40" t="e">
        <f t="shared" si="60"/>
        <v>#VALUE!</v>
      </c>
      <c r="BB87" s="40" t="e">
        <f t="shared" si="53"/>
        <v>#VALUE!</v>
      </c>
      <c r="BG87" s="40">
        <f t="shared" si="61"/>
        <v>0</v>
      </c>
      <c r="BH87" s="40">
        <f t="shared" si="55"/>
        <v>126</v>
      </c>
      <c r="BI87" s="40">
        <f t="shared" si="41"/>
        <v>0</v>
      </c>
      <c r="BJ87" s="40">
        <f t="shared" si="42"/>
        <v>0</v>
      </c>
      <c r="BK87" s="40">
        <f t="shared" si="43"/>
        <v>0</v>
      </c>
      <c r="BL87" s="40">
        <f t="shared" si="44"/>
        <v>0</v>
      </c>
      <c r="BM87" s="40">
        <f t="shared" si="45"/>
        <v>0</v>
      </c>
      <c r="BS87" s="48"/>
      <c r="BT87" s="48"/>
      <c r="BU87" s="48"/>
    </row>
    <row r="88" spans="1:73" s="40" customFormat="1" x14ac:dyDescent="0.3">
      <c r="A88" s="48"/>
      <c r="B88" s="48"/>
      <c r="C88" s="48"/>
      <c r="D88" s="48"/>
      <c r="E88" s="48"/>
      <c r="F88" s="48"/>
      <c r="G88" s="48"/>
      <c r="H88" s="48"/>
      <c r="I88" s="48"/>
      <c r="J88" s="48"/>
      <c r="K88" s="48"/>
      <c r="L88" s="48"/>
      <c r="M88" s="48"/>
      <c r="N88" s="48"/>
      <c r="O88" s="48"/>
      <c r="P88" s="48"/>
      <c r="Q88" s="48"/>
      <c r="R88" s="48"/>
      <c r="S88" s="48"/>
      <c r="T88" s="48"/>
      <c r="U88" s="48"/>
      <c r="V88" s="48"/>
      <c r="W88" s="48"/>
      <c r="X88" s="48"/>
      <c r="Y88" s="48"/>
      <c r="Z88" s="48"/>
      <c r="AA88" s="48"/>
      <c r="AB88" s="48"/>
      <c r="AC88" s="48"/>
      <c r="AE88" s="48"/>
      <c r="AF88" s="48"/>
      <c r="AG88" s="48"/>
      <c r="AH88" s="48"/>
      <c r="AI88" s="48"/>
      <c r="AL88" s="95">
        <f t="shared" si="35"/>
        <v>131.05437499999999</v>
      </c>
      <c r="AM88" s="56">
        <f t="shared" si="46"/>
        <v>118</v>
      </c>
      <c r="AN88" s="40">
        <f t="shared" si="36"/>
        <v>0</v>
      </c>
      <c r="AO88" s="40">
        <f t="shared" si="37"/>
        <v>-42.787291666666434</v>
      </c>
      <c r="AP88" s="40">
        <f t="shared" si="38"/>
        <v>87.024999999999622</v>
      </c>
      <c r="AQ88" s="40">
        <f t="shared" si="39"/>
        <v>10.816666666666817</v>
      </c>
      <c r="AR88" s="40">
        <f t="shared" si="40"/>
        <v>76</v>
      </c>
      <c r="AV88" s="95" t="e">
        <f t="shared" si="56"/>
        <v>#VALUE!</v>
      </c>
      <c r="AW88" s="56">
        <f t="shared" si="57"/>
        <v>118</v>
      </c>
      <c r="AX88" s="40">
        <f t="shared" si="49"/>
        <v>0</v>
      </c>
      <c r="AY88" s="40" t="e">
        <f t="shared" si="58"/>
        <v>#VALUE!</v>
      </c>
      <c r="AZ88" s="40" t="e">
        <f t="shared" si="59"/>
        <v>#VALUE!</v>
      </c>
      <c r="BA88" s="40" t="e">
        <f t="shared" si="60"/>
        <v>#VALUE!</v>
      </c>
      <c r="BB88" s="40" t="e">
        <f t="shared" si="53"/>
        <v>#VALUE!</v>
      </c>
      <c r="BG88" s="40">
        <f t="shared" si="61"/>
        <v>0</v>
      </c>
      <c r="BH88" s="40">
        <f t="shared" si="55"/>
        <v>127</v>
      </c>
      <c r="BI88" s="40">
        <f t="shared" si="41"/>
        <v>0</v>
      </c>
      <c r="BJ88" s="40">
        <f t="shared" si="42"/>
        <v>0</v>
      </c>
      <c r="BK88" s="40">
        <f t="shared" si="43"/>
        <v>0</v>
      </c>
      <c r="BL88" s="40">
        <f t="shared" si="44"/>
        <v>0</v>
      </c>
      <c r="BM88" s="40">
        <f t="shared" si="45"/>
        <v>0</v>
      </c>
      <c r="BS88" s="48"/>
      <c r="BT88" s="48"/>
      <c r="BU88" s="48"/>
    </row>
    <row r="89" spans="1:73" s="40" customFormat="1" x14ac:dyDescent="0.3">
      <c r="A89" s="128"/>
      <c r="B89" s="128"/>
      <c r="C89" s="128"/>
      <c r="D89" s="128"/>
      <c r="E89" s="128"/>
      <c r="F89" s="48"/>
      <c r="G89" s="48"/>
      <c r="H89" s="48"/>
      <c r="I89" s="48"/>
      <c r="J89" s="48"/>
      <c r="K89" s="48"/>
      <c r="L89" s="48"/>
      <c r="M89" s="48"/>
      <c r="N89" s="48"/>
      <c r="O89" s="48"/>
      <c r="P89" s="48"/>
      <c r="Q89" s="48"/>
      <c r="R89" s="48"/>
      <c r="S89" s="48"/>
      <c r="T89" s="48"/>
      <c r="U89" s="48"/>
      <c r="V89" s="48"/>
      <c r="W89" s="48"/>
      <c r="X89" s="48"/>
      <c r="Y89" s="48"/>
      <c r="Z89" s="48"/>
      <c r="AA89" s="48"/>
      <c r="AB89" s="48"/>
      <c r="AC89" s="48"/>
      <c r="AE89" s="48"/>
      <c r="AF89" s="48"/>
      <c r="AG89" s="48"/>
      <c r="AH89" s="48"/>
      <c r="AI89" s="48"/>
      <c r="AL89" s="95">
        <f t="shared" si="35"/>
        <v>132</v>
      </c>
      <c r="AM89" s="56">
        <f t="shared" si="46"/>
        <v>120</v>
      </c>
      <c r="AN89" s="40">
        <f t="shared" si="36"/>
        <v>0</v>
      </c>
      <c r="AO89" s="40">
        <f t="shared" si="37"/>
        <v>-44.999999999999758</v>
      </c>
      <c r="AP89" s="40">
        <f t="shared" si="38"/>
        <v>89.999999999999602</v>
      </c>
      <c r="AQ89" s="40">
        <f t="shared" si="39"/>
        <v>11.000000000000155</v>
      </c>
      <c r="AR89" s="40">
        <f t="shared" si="40"/>
        <v>76</v>
      </c>
      <c r="AV89" s="95" t="e">
        <f t="shared" si="56"/>
        <v>#VALUE!</v>
      </c>
      <c r="AW89" s="56">
        <f t="shared" si="57"/>
        <v>120</v>
      </c>
      <c r="AX89" s="40">
        <f t="shared" si="49"/>
        <v>0</v>
      </c>
      <c r="AY89" s="40" t="e">
        <f t="shared" si="58"/>
        <v>#VALUE!</v>
      </c>
      <c r="AZ89" s="40" t="e">
        <f t="shared" si="59"/>
        <v>#VALUE!</v>
      </c>
      <c r="BA89" s="40" t="e">
        <f t="shared" si="60"/>
        <v>#VALUE!</v>
      </c>
      <c r="BB89" s="40" t="e">
        <f t="shared" si="53"/>
        <v>#VALUE!</v>
      </c>
      <c r="BG89" s="40">
        <f t="shared" si="61"/>
        <v>0</v>
      </c>
      <c r="BH89" s="40">
        <f t="shared" si="55"/>
        <v>128</v>
      </c>
      <c r="BI89" s="40">
        <f t="shared" si="41"/>
        <v>0</v>
      </c>
      <c r="BJ89" s="40">
        <f t="shared" si="42"/>
        <v>0</v>
      </c>
      <c r="BK89" s="40">
        <f t="shared" si="43"/>
        <v>0</v>
      </c>
      <c r="BL89" s="40">
        <f t="shared" si="44"/>
        <v>0</v>
      </c>
      <c r="BM89" s="40">
        <f t="shared" si="45"/>
        <v>0</v>
      </c>
      <c r="BS89" s="48"/>
      <c r="BT89" s="48"/>
      <c r="BU89" s="48"/>
    </row>
    <row r="90" spans="1:73" s="40" customFormat="1" x14ac:dyDescent="0.3">
      <c r="A90" s="128"/>
      <c r="B90" s="128"/>
      <c r="C90" s="128"/>
      <c r="D90" s="128"/>
      <c r="E90" s="128"/>
      <c r="F90" s="48"/>
      <c r="G90" s="48"/>
      <c r="H90" s="48"/>
      <c r="I90" s="48"/>
      <c r="J90" s="48"/>
      <c r="K90" s="48"/>
      <c r="L90" s="48"/>
      <c r="M90" s="48"/>
      <c r="N90" s="48"/>
      <c r="O90" s="48"/>
      <c r="P90" s="48"/>
      <c r="Q90" s="48"/>
      <c r="R90" s="48"/>
      <c r="S90" s="48"/>
      <c r="T90" s="48"/>
      <c r="U90" s="48"/>
      <c r="V90" s="48"/>
      <c r="W90" s="48"/>
      <c r="X90" s="48"/>
      <c r="Y90" s="48"/>
      <c r="Z90" s="48"/>
      <c r="AA90" s="48"/>
      <c r="AB90" s="48"/>
      <c r="AC90" s="48"/>
      <c r="AE90" s="48"/>
      <c r="AF90" s="48"/>
      <c r="AG90" s="48"/>
      <c r="AH90" s="48"/>
      <c r="AI90" s="48"/>
      <c r="AL90" s="95">
        <f t="shared" si="35"/>
        <v>132.920625</v>
      </c>
      <c r="AM90" s="56">
        <f t="shared" si="46"/>
        <v>122</v>
      </c>
      <c r="AN90" s="40">
        <f t="shared" si="36"/>
        <v>0</v>
      </c>
      <c r="AO90" s="40">
        <f t="shared" si="37"/>
        <v>-47.287708333333079</v>
      </c>
      <c r="AP90" s="40">
        <f t="shared" si="38"/>
        <v>93.024999999999594</v>
      </c>
      <c r="AQ90" s="40">
        <f t="shared" si="39"/>
        <v>11.18333333333349</v>
      </c>
      <c r="AR90" s="40">
        <f t="shared" si="40"/>
        <v>76</v>
      </c>
      <c r="AV90" s="95" t="e">
        <f t="shared" si="56"/>
        <v>#VALUE!</v>
      </c>
      <c r="AW90" s="56">
        <f t="shared" si="57"/>
        <v>122</v>
      </c>
      <c r="AX90" s="40">
        <f t="shared" si="49"/>
        <v>0</v>
      </c>
      <c r="AY90" s="40" t="e">
        <f t="shared" si="58"/>
        <v>#VALUE!</v>
      </c>
      <c r="AZ90" s="40" t="e">
        <f t="shared" si="59"/>
        <v>#VALUE!</v>
      </c>
      <c r="BA90" s="40" t="e">
        <f t="shared" si="60"/>
        <v>#VALUE!</v>
      </c>
      <c r="BB90" s="40" t="e">
        <f t="shared" si="53"/>
        <v>#VALUE!</v>
      </c>
      <c r="BG90" s="40">
        <f t="shared" si="61"/>
        <v>0</v>
      </c>
      <c r="BH90" s="40">
        <f t="shared" si="55"/>
        <v>129</v>
      </c>
      <c r="BI90" s="40">
        <f t="shared" si="41"/>
        <v>0</v>
      </c>
      <c r="BJ90" s="40">
        <f t="shared" si="42"/>
        <v>0</v>
      </c>
      <c r="BK90" s="40">
        <f t="shared" si="43"/>
        <v>0</v>
      </c>
      <c r="BL90" s="40">
        <f t="shared" si="44"/>
        <v>0</v>
      </c>
      <c r="BM90" s="40">
        <f t="shared" si="45"/>
        <v>0</v>
      </c>
      <c r="BS90" s="48"/>
      <c r="BT90" s="48"/>
      <c r="BU90" s="48"/>
    </row>
    <row r="91" spans="1:73" s="40" customFormat="1" x14ac:dyDescent="0.3">
      <c r="A91" s="128"/>
      <c r="B91" s="128"/>
      <c r="C91" s="128"/>
      <c r="D91" s="128"/>
      <c r="E91" s="128"/>
      <c r="F91" s="48"/>
      <c r="G91" s="48"/>
      <c r="H91" s="48"/>
      <c r="I91" s="48"/>
      <c r="J91" s="48"/>
      <c r="K91" s="48"/>
      <c r="L91" s="48"/>
      <c r="M91" s="48"/>
      <c r="N91" s="48"/>
      <c r="O91" s="48"/>
      <c r="P91" s="48"/>
      <c r="Q91" s="48"/>
      <c r="R91" s="48"/>
      <c r="S91" s="48"/>
      <c r="T91" s="48"/>
      <c r="U91" s="48"/>
      <c r="V91" s="48"/>
      <c r="W91" s="48"/>
      <c r="X91" s="48"/>
      <c r="Y91" s="48"/>
      <c r="Z91" s="48"/>
      <c r="AA91" s="48"/>
      <c r="AB91" s="48"/>
      <c r="AC91" s="48"/>
      <c r="AE91" s="48"/>
      <c r="AF91" s="48"/>
      <c r="AG91" s="48"/>
      <c r="AH91" s="48"/>
      <c r="AI91" s="48"/>
      <c r="AL91" s="95">
        <f t="shared" si="35"/>
        <v>133.815</v>
      </c>
      <c r="AM91" s="56">
        <f t="shared" si="46"/>
        <v>124</v>
      </c>
      <c r="AN91" s="40">
        <f t="shared" si="36"/>
        <v>0</v>
      </c>
      <c r="AO91" s="40">
        <f t="shared" si="37"/>
        <v>-49.651666666666401</v>
      </c>
      <c r="AP91" s="40">
        <f t="shared" si="38"/>
        <v>96.099999999999582</v>
      </c>
      <c r="AQ91" s="40">
        <f t="shared" si="39"/>
        <v>11.366666666666825</v>
      </c>
      <c r="AR91" s="40">
        <f t="shared" si="40"/>
        <v>76</v>
      </c>
      <c r="AV91" s="95" t="e">
        <f t="shared" si="56"/>
        <v>#VALUE!</v>
      </c>
      <c r="AW91" s="56">
        <f t="shared" si="57"/>
        <v>124</v>
      </c>
      <c r="AX91" s="40">
        <f t="shared" si="49"/>
        <v>0</v>
      </c>
      <c r="AY91" s="40" t="e">
        <f t="shared" si="58"/>
        <v>#VALUE!</v>
      </c>
      <c r="AZ91" s="40" t="e">
        <f t="shared" si="59"/>
        <v>#VALUE!</v>
      </c>
      <c r="BA91" s="40" t="e">
        <f t="shared" si="60"/>
        <v>#VALUE!</v>
      </c>
      <c r="BB91" s="40" t="e">
        <f t="shared" si="53"/>
        <v>#VALUE!</v>
      </c>
      <c r="BG91" s="40">
        <f t="shared" si="61"/>
        <v>0</v>
      </c>
      <c r="BH91" s="40">
        <f t="shared" si="55"/>
        <v>130</v>
      </c>
      <c r="BI91" s="40">
        <f t="shared" si="41"/>
        <v>0</v>
      </c>
      <c r="BJ91" s="40">
        <f t="shared" si="42"/>
        <v>0</v>
      </c>
      <c r="BK91" s="40">
        <f t="shared" si="43"/>
        <v>0</v>
      </c>
      <c r="BL91" s="40">
        <f t="shared" si="44"/>
        <v>0</v>
      </c>
      <c r="BM91" s="40">
        <f t="shared" si="45"/>
        <v>0</v>
      </c>
      <c r="BS91" s="48"/>
      <c r="BT91" s="48"/>
      <c r="BU91" s="48"/>
    </row>
    <row r="92" spans="1:73" s="40" customFormat="1" x14ac:dyDescent="0.3">
      <c r="H92" s="48"/>
      <c r="I92" s="48"/>
      <c r="J92" s="48"/>
      <c r="K92" s="48"/>
      <c r="L92" s="48"/>
      <c r="M92" s="48"/>
      <c r="N92" s="48"/>
      <c r="O92" s="48"/>
      <c r="P92" s="48"/>
      <c r="Q92" s="48"/>
      <c r="R92" s="48"/>
      <c r="S92" s="48"/>
      <c r="T92" s="48"/>
      <c r="U92" s="48"/>
      <c r="V92" s="48"/>
      <c r="W92" s="48"/>
      <c r="X92" s="48"/>
      <c r="Y92" s="48"/>
      <c r="Z92" s="48"/>
      <c r="AA92" s="48"/>
      <c r="AB92" s="48"/>
      <c r="AC92" s="48"/>
      <c r="AE92" s="48"/>
      <c r="AF92" s="48"/>
      <c r="AG92" s="48"/>
      <c r="AH92" s="48"/>
      <c r="AI92" s="48"/>
      <c r="AL92" s="95">
        <f t="shared" si="35"/>
        <v>134.68187500000002</v>
      </c>
      <c r="AM92" s="56">
        <f t="shared" si="46"/>
        <v>126</v>
      </c>
      <c r="AN92" s="40">
        <f t="shared" si="36"/>
        <v>0</v>
      </c>
      <c r="AO92" s="40">
        <f t="shared" si="37"/>
        <v>-52.093124999999716</v>
      </c>
      <c r="AP92" s="40">
        <f t="shared" si="38"/>
        <v>99.224999999999568</v>
      </c>
      <c r="AQ92" s="40">
        <f t="shared" si="39"/>
        <v>11.550000000000162</v>
      </c>
      <c r="AR92" s="40">
        <f t="shared" si="40"/>
        <v>76</v>
      </c>
      <c r="AV92" s="95" t="e">
        <f t="shared" si="56"/>
        <v>#VALUE!</v>
      </c>
      <c r="AW92" s="56">
        <f t="shared" si="57"/>
        <v>126</v>
      </c>
      <c r="AX92" s="40">
        <f t="shared" si="49"/>
        <v>0</v>
      </c>
      <c r="AY92" s="40" t="e">
        <f t="shared" si="58"/>
        <v>#VALUE!</v>
      </c>
      <c r="AZ92" s="40" t="e">
        <f t="shared" si="59"/>
        <v>#VALUE!</v>
      </c>
      <c r="BA92" s="40" t="e">
        <f t="shared" si="60"/>
        <v>#VALUE!</v>
      </c>
      <c r="BB92" s="40" t="e">
        <f t="shared" si="53"/>
        <v>#VALUE!</v>
      </c>
      <c r="BG92" s="40">
        <f t="shared" si="61"/>
        <v>0</v>
      </c>
      <c r="BH92" s="40">
        <f t="shared" si="55"/>
        <v>131</v>
      </c>
      <c r="BI92" s="40">
        <f t="shared" si="41"/>
        <v>0</v>
      </c>
      <c r="BJ92" s="40">
        <f t="shared" si="42"/>
        <v>0</v>
      </c>
      <c r="BK92" s="40">
        <f t="shared" si="43"/>
        <v>0</v>
      </c>
      <c r="BL92" s="40">
        <f t="shared" si="44"/>
        <v>0</v>
      </c>
      <c r="BM92" s="40">
        <f t="shared" si="45"/>
        <v>0</v>
      </c>
      <c r="BS92" s="48"/>
      <c r="BT92" s="48"/>
      <c r="BU92" s="48"/>
    </row>
    <row r="93" spans="1:73" s="40" customFormat="1" x14ac:dyDescent="0.3">
      <c r="H93" s="48"/>
      <c r="I93" s="48"/>
      <c r="J93" s="48"/>
      <c r="K93" s="48"/>
      <c r="L93" s="48"/>
      <c r="M93" s="48"/>
      <c r="N93" s="48"/>
      <c r="O93" s="48"/>
      <c r="P93" s="48"/>
      <c r="Q93" s="48"/>
      <c r="R93" s="48"/>
      <c r="S93" s="48"/>
      <c r="T93" s="48"/>
      <c r="U93" s="48"/>
      <c r="V93" s="48"/>
      <c r="W93" s="48"/>
      <c r="X93" s="48"/>
      <c r="Y93" s="48"/>
      <c r="Z93" s="48"/>
      <c r="AA93" s="48"/>
      <c r="AB93" s="48"/>
      <c r="AC93" s="48"/>
      <c r="AE93" s="48"/>
      <c r="AF93" s="48"/>
      <c r="AG93" s="48"/>
      <c r="AH93" s="48"/>
      <c r="AI93" s="48"/>
      <c r="AL93" s="95">
        <f t="shared" si="35"/>
        <v>135.52000000000001</v>
      </c>
      <c r="AM93" s="56">
        <f t="shared" si="46"/>
        <v>128</v>
      </c>
      <c r="AN93" s="40">
        <f t="shared" si="36"/>
        <v>0</v>
      </c>
      <c r="AO93" s="40">
        <f t="shared" si="37"/>
        <v>-54.613333333333038</v>
      </c>
      <c r="AP93" s="40">
        <f t="shared" si="38"/>
        <v>102.39999999999955</v>
      </c>
      <c r="AQ93" s="40">
        <f t="shared" si="39"/>
        <v>11.733333333333498</v>
      </c>
      <c r="AR93" s="40">
        <f t="shared" si="40"/>
        <v>76</v>
      </c>
      <c r="AV93" s="95" t="e">
        <f t="shared" si="56"/>
        <v>#VALUE!</v>
      </c>
      <c r="AW93" s="56">
        <f t="shared" si="57"/>
        <v>128</v>
      </c>
      <c r="AX93" s="40">
        <f t="shared" si="49"/>
        <v>0</v>
      </c>
      <c r="AY93" s="40" t="e">
        <f t="shared" si="58"/>
        <v>#VALUE!</v>
      </c>
      <c r="AZ93" s="40" t="e">
        <f t="shared" si="59"/>
        <v>#VALUE!</v>
      </c>
      <c r="BA93" s="40" t="e">
        <f t="shared" si="60"/>
        <v>#VALUE!</v>
      </c>
      <c r="BB93" s="40" t="e">
        <f t="shared" si="53"/>
        <v>#VALUE!</v>
      </c>
      <c r="BG93" s="40">
        <f t="shared" si="61"/>
        <v>0</v>
      </c>
      <c r="BH93" s="40">
        <f t="shared" si="55"/>
        <v>132</v>
      </c>
      <c r="BI93" s="40">
        <f t="shared" si="41"/>
        <v>0</v>
      </c>
      <c r="BJ93" s="40">
        <f t="shared" si="42"/>
        <v>0</v>
      </c>
      <c r="BK93" s="40">
        <f t="shared" si="43"/>
        <v>0</v>
      </c>
      <c r="BL93" s="40">
        <f t="shared" si="44"/>
        <v>0</v>
      </c>
      <c r="BM93" s="40">
        <f t="shared" si="45"/>
        <v>0</v>
      </c>
      <c r="BS93" s="48"/>
      <c r="BT93" s="48"/>
      <c r="BU93" s="48"/>
    </row>
    <row r="94" spans="1:73" s="40" customFormat="1" x14ac:dyDescent="0.3">
      <c r="AE94" s="48"/>
      <c r="AF94" s="48"/>
      <c r="AG94" s="48"/>
      <c r="AH94" s="48"/>
      <c r="AI94" s="48"/>
      <c r="AL94" s="95">
        <f t="shared" si="35"/>
        <v>136.328125</v>
      </c>
      <c r="AM94" s="56">
        <f t="shared" si="46"/>
        <v>130</v>
      </c>
      <c r="AN94" s="40">
        <f t="shared" si="36"/>
        <v>0</v>
      </c>
      <c r="AO94" s="40">
        <f t="shared" si="37"/>
        <v>-57.213541666666359</v>
      </c>
      <c r="AP94" s="40">
        <f t="shared" si="38"/>
        <v>105.62499999999953</v>
      </c>
      <c r="AQ94" s="40">
        <f t="shared" si="39"/>
        <v>11.916666666666833</v>
      </c>
      <c r="AR94" s="40">
        <f t="shared" si="40"/>
        <v>76</v>
      </c>
      <c r="AV94" s="95" t="e">
        <f t="shared" si="56"/>
        <v>#VALUE!</v>
      </c>
      <c r="AW94" s="56">
        <f t="shared" si="57"/>
        <v>130</v>
      </c>
      <c r="AX94" s="40">
        <f t="shared" si="49"/>
        <v>0</v>
      </c>
      <c r="AY94" s="40" t="e">
        <f t="shared" si="58"/>
        <v>#VALUE!</v>
      </c>
      <c r="AZ94" s="40" t="e">
        <f t="shared" si="59"/>
        <v>#VALUE!</v>
      </c>
      <c r="BA94" s="40" t="e">
        <f t="shared" si="60"/>
        <v>#VALUE!</v>
      </c>
      <c r="BB94" s="40" t="e">
        <f t="shared" si="53"/>
        <v>#VALUE!</v>
      </c>
      <c r="BG94" s="40">
        <f t="shared" si="61"/>
        <v>0</v>
      </c>
      <c r="BH94" s="40">
        <f t="shared" si="55"/>
        <v>133</v>
      </c>
      <c r="BI94" s="40">
        <f t="shared" si="41"/>
        <v>0</v>
      </c>
      <c r="BJ94" s="40">
        <f t="shared" si="42"/>
        <v>0</v>
      </c>
      <c r="BK94" s="40">
        <f t="shared" si="43"/>
        <v>0</v>
      </c>
      <c r="BL94" s="40">
        <f t="shared" si="44"/>
        <v>0</v>
      </c>
      <c r="BM94" s="40">
        <f t="shared" si="45"/>
        <v>0</v>
      </c>
      <c r="BS94" s="48"/>
      <c r="BT94" s="48"/>
      <c r="BU94" s="48"/>
    </row>
    <row r="95" spans="1:73" s="40" customFormat="1" x14ac:dyDescent="0.3">
      <c r="A95" s="58"/>
      <c r="B95" s="40" t="s">
        <v>23</v>
      </c>
      <c r="C95" s="40" t="s">
        <v>12</v>
      </c>
      <c r="D95" s="40" t="s">
        <v>13</v>
      </c>
      <c r="E95" s="40" t="s">
        <v>15</v>
      </c>
      <c r="AE95" s="48"/>
      <c r="AF95" s="48"/>
      <c r="AG95" s="48"/>
      <c r="AH95" s="48"/>
      <c r="AI95" s="48"/>
      <c r="AL95" s="95">
        <f t="shared" si="35"/>
        <v>137.10500000000002</v>
      </c>
      <c r="AM95" s="56">
        <f t="shared" si="46"/>
        <v>132</v>
      </c>
      <c r="AN95" s="40">
        <f t="shared" si="36"/>
        <v>0</v>
      </c>
      <c r="AO95" s="40">
        <f t="shared" si="37"/>
        <v>-59.894999999999676</v>
      </c>
      <c r="AP95" s="40">
        <f t="shared" si="38"/>
        <v>108.89999999999952</v>
      </c>
      <c r="AQ95" s="40">
        <f t="shared" si="39"/>
        <v>12.10000000000017</v>
      </c>
      <c r="AR95" s="40">
        <f t="shared" si="40"/>
        <v>76</v>
      </c>
      <c r="AV95" s="95" t="e">
        <f t="shared" si="56"/>
        <v>#VALUE!</v>
      </c>
      <c r="AW95" s="56">
        <f t="shared" si="57"/>
        <v>132</v>
      </c>
      <c r="AX95" s="40">
        <f t="shared" si="49"/>
        <v>0</v>
      </c>
      <c r="AY95" s="40" t="e">
        <f t="shared" si="58"/>
        <v>#VALUE!</v>
      </c>
      <c r="AZ95" s="40" t="e">
        <f t="shared" si="59"/>
        <v>#VALUE!</v>
      </c>
      <c r="BA95" s="40" t="e">
        <f t="shared" si="60"/>
        <v>#VALUE!</v>
      </c>
      <c r="BB95" s="40" t="e">
        <f t="shared" si="53"/>
        <v>#VALUE!</v>
      </c>
      <c r="BG95" s="40">
        <f t="shared" si="61"/>
        <v>0</v>
      </c>
      <c r="BH95" s="40">
        <f t="shared" si="55"/>
        <v>134</v>
      </c>
      <c r="BI95" s="40">
        <f t="shared" si="41"/>
        <v>0</v>
      </c>
      <c r="BJ95" s="40">
        <f t="shared" si="42"/>
        <v>0</v>
      </c>
      <c r="BK95" s="40">
        <f t="shared" si="43"/>
        <v>0</v>
      </c>
      <c r="BL95" s="40">
        <f t="shared" si="44"/>
        <v>0</v>
      </c>
      <c r="BM95" s="40">
        <f t="shared" si="45"/>
        <v>0</v>
      </c>
      <c r="BS95" s="48"/>
      <c r="BT95" s="48"/>
      <c r="BU95" s="48"/>
    </row>
    <row r="96" spans="1:73" s="40" customFormat="1" x14ac:dyDescent="0.3">
      <c r="A96" s="45">
        <f>Start!C13</f>
        <v>0.125</v>
      </c>
      <c r="B96" s="40">
        <f>IF(Start!C18&gt;0,Start!C18,"")</f>
        <v>76</v>
      </c>
      <c r="C96" s="42">
        <f>IF(Start!C16&gt;0,Start!C16,"")</f>
        <v>120</v>
      </c>
      <c r="D96" s="42">
        <f>IF(Start!C17&gt;0,Start!C17,"")</f>
        <v>70</v>
      </c>
      <c r="E96" s="57" t="e">
        <f>IF(Start!#REF!&gt;0,Start!#REF!,"")</f>
        <v>#REF!</v>
      </c>
      <c r="AE96" s="48"/>
      <c r="AF96" s="48"/>
      <c r="AG96" s="48"/>
      <c r="AH96" s="48"/>
      <c r="AI96" s="48"/>
      <c r="AL96" s="95">
        <f t="shared" si="35"/>
        <v>137.84937500000001</v>
      </c>
      <c r="AM96" s="56">
        <f t="shared" si="46"/>
        <v>134</v>
      </c>
      <c r="AN96" s="40">
        <f t="shared" si="36"/>
        <v>0</v>
      </c>
      <c r="AO96" s="40">
        <f t="shared" si="37"/>
        <v>-62.658958333332997</v>
      </c>
      <c r="AP96" s="40">
        <f t="shared" si="38"/>
        <v>112.22499999999951</v>
      </c>
      <c r="AQ96" s="40">
        <f t="shared" si="39"/>
        <v>12.283333333333506</v>
      </c>
      <c r="AR96" s="40">
        <f t="shared" si="40"/>
        <v>76</v>
      </c>
      <c r="AV96" s="95" t="e">
        <f t="shared" si="56"/>
        <v>#VALUE!</v>
      </c>
      <c r="AW96" s="56">
        <f t="shared" si="57"/>
        <v>134</v>
      </c>
      <c r="AX96" s="40">
        <f t="shared" si="49"/>
        <v>0</v>
      </c>
      <c r="AY96" s="40" t="e">
        <f t="shared" si="58"/>
        <v>#VALUE!</v>
      </c>
      <c r="AZ96" s="40" t="e">
        <f t="shared" si="59"/>
        <v>#VALUE!</v>
      </c>
      <c r="BA96" s="40" t="e">
        <f t="shared" si="60"/>
        <v>#VALUE!</v>
      </c>
      <c r="BB96" s="40" t="e">
        <f t="shared" si="53"/>
        <v>#VALUE!</v>
      </c>
      <c r="BG96" s="40">
        <f t="shared" si="61"/>
        <v>0</v>
      </c>
      <c r="BH96" s="40">
        <f t="shared" si="55"/>
        <v>135</v>
      </c>
      <c r="BI96" s="40">
        <f t="shared" si="41"/>
        <v>0</v>
      </c>
      <c r="BJ96" s="40">
        <f t="shared" si="42"/>
        <v>0</v>
      </c>
      <c r="BK96" s="40">
        <f t="shared" si="43"/>
        <v>0</v>
      </c>
      <c r="BL96" s="40">
        <f t="shared" si="44"/>
        <v>0</v>
      </c>
      <c r="BM96" s="40">
        <f t="shared" si="45"/>
        <v>0</v>
      </c>
      <c r="BS96" s="48"/>
      <c r="BT96" s="48"/>
      <c r="BU96" s="48"/>
    </row>
    <row r="97" spans="1:73" s="40" customFormat="1" x14ac:dyDescent="0.3">
      <c r="A97" s="45">
        <f>A96+Start!$C$13</f>
        <v>0.25</v>
      </c>
      <c r="B97" s="40">
        <f>IF(Start!C23&gt;0,Start!C23,"")</f>
        <v>88</v>
      </c>
      <c r="C97" s="42">
        <f>IF(Start!C21&gt;0,Start!C21,"")</f>
        <v>130</v>
      </c>
      <c r="D97" s="42">
        <f>IF(Start!C22&gt;0,Start!C22,"")</f>
        <v>75</v>
      </c>
      <c r="E97" s="57" t="e">
        <f>IF(Start!#REF!&gt;0,Start!#REF!,"")</f>
        <v>#REF!</v>
      </c>
      <c r="AE97" s="48"/>
      <c r="AF97" s="48"/>
      <c r="AG97" s="48"/>
      <c r="AH97" s="48"/>
      <c r="AI97" s="48"/>
      <c r="AL97" s="95">
        <f t="shared" si="35"/>
        <v>138.56</v>
      </c>
      <c r="AM97" s="56">
        <f t="shared" si="46"/>
        <v>136</v>
      </c>
      <c r="AN97" s="40">
        <f t="shared" si="36"/>
        <v>0</v>
      </c>
      <c r="AO97" s="40">
        <f t="shared" si="37"/>
        <v>-65.50666666666632</v>
      </c>
      <c r="AP97" s="40">
        <f t="shared" si="38"/>
        <v>115.5999999999995</v>
      </c>
      <c r="AQ97" s="40">
        <f t="shared" si="39"/>
        <v>12.466666666666841</v>
      </c>
      <c r="AR97" s="40">
        <f t="shared" si="40"/>
        <v>76</v>
      </c>
      <c r="AV97" s="95" t="e">
        <f t="shared" si="56"/>
        <v>#VALUE!</v>
      </c>
      <c r="AW97" s="56">
        <f t="shared" si="57"/>
        <v>136</v>
      </c>
      <c r="AX97" s="40">
        <f t="shared" si="49"/>
        <v>0</v>
      </c>
      <c r="AY97" s="40" t="e">
        <f t="shared" si="58"/>
        <v>#VALUE!</v>
      </c>
      <c r="AZ97" s="40" t="e">
        <f t="shared" si="59"/>
        <v>#VALUE!</v>
      </c>
      <c r="BA97" s="40" t="e">
        <f t="shared" si="60"/>
        <v>#VALUE!</v>
      </c>
      <c r="BB97" s="40" t="e">
        <f t="shared" si="53"/>
        <v>#VALUE!</v>
      </c>
      <c r="BG97" s="40">
        <f t="shared" si="61"/>
        <v>0</v>
      </c>
      <c r="BH97" s="40">
        <f t="shared" si="55"/>
        <v>136</v>
      </c>
      <c r="BI97" s="40">
        <f t="shared" si="41"/>
        <v>0</v>
      </c>
      <c r="BJ97" s="40">
        <f t="shared" si="42"/>
        <v>0</v>
      </c>
      <c r="BK97" s="40">
        <f t="shared" si="43"/>
        <v>0</v>
      </c>
      <c r="BL97" s="40">
        <f t="shared" si="44"/>
        <v>0</v>
      </c>
      <c r="BM97" s="40">
        <f t="shared" si="45"/>
        <v>0</v>
      </c>
      <c r="BS97" s="48"/>
      <c r="BT97" s="48"/>
      <c r="BU97" s="48"/>
    </row>
    <row r="98" spans="1:73" s="40" customFormat="1" x14ac:dyDescent="0.3">
      <c r="A98" s="45">
        <f>A97+Start!$C$13</f>
        <v>0.375</v>
      </c>
      <c r="B98" s="40">
        <f>IF(Start!C28&gt;0,Start!C28,"")</f>
        <v>110</v>
      </c>
      <c r="C98" s="42">
        <f>IF(Start!C26&gt;0,Start!C26,"")</f>
        <v>145</v>
      </c>
      <c r="D98" s="42">
        <f>IF(Start!C27&gt;0,Start!C27,"")</f>
        <v>70</v>
      </c>
      <c r="E98" s="57" t="e">
        <f>IF(Start!#REF!&gt;0,Start!#REF!,"")</f>
        <v>#REF!</v>
      </c>
      <c r="AE98" s="48"/>
      <c r="AF98" s="48"/>
      <c r="AG98" s="48"/>
      <c r="AH98" s="48"/>
      <c r="AI98" s="48"/>
      <c r="AL98" s="95">
        <f t="shared" si="35"/>
        <v>139.23562500000003</v>
      </c>
      <c r="AM98" s="56">
        <f t="shared" si="46"/>
        <v>138</v>
      </c>
      <c r="AN98" s="40">
        <f t="shared" si="36"/>
        <v>0</v>
      </c>
      <c r="AO98" s="40">
        <f t="shared" si="37"/>
        <v>-68.439374999999629</v>
      </c>
      <c r="AP98" s="40">
        <f t="shared" si="38"/>
        <v>119.02499999999948</v>
      </c>
      <c r="AQ98" s="40">
        <f t="shared" si="39"/>
        <v>12.650000000000178</v>
      </c>
      <c r="AR98" s="40">
        <f t="shared" si="40"/>
        <v>76</v>
      </c>
      <c r="AV98" s="95" t="e">
        <f t="shared" si="56"/>
        <v>#VALUE!</v>
      </c>
      <c r="AW98" s="56">
        <f t="shared" si="57"/>
        <v>138</v>
      </c>
      <c r="AX98" s="40">
        <f t="shared" si="49"/>
        <v>0</v>
      </c>
      <c r="AY98" s="40" t="e">
        <f t="shared" si="58"/>
        <v>#VALUE!</v>
      </c>
      <c r="AZ98" s="40" t="e">
        <f t="shared" si="59"/>
        <v>#VALUE!</v>
      </c>
      <c r="BA98" s="40" t="e">
        <f t="shared" si="60"/>
        <v>#VALUE!</v>
      </c>
      <c r="BB98" s="40" t="e">
        <f t="shared" si="53"/>
        <v>#VALUE!</v>
      </c>
      <c r="BG98" s="40">
        <f t="shared" si="61"/>
        <v>0</v>
      </c>
      <c r="BH98" s="40">
        <f t="shared" si="55"/>
        <v>137</v>
      </c>
      <c r="BI98" s="40">
        <f t="shared" si="41"/>
        <v>0</v>
      </c>
      <c r="BJ98" s="40">
        <f t="shared" si="42"/>
        <v>0</v>
      </c>
      <c r="BK98" s="40">
        <f t="shared" si="43"/>
        <v>0</v>
      </c>
      <c r="BL98" s="40">
        <f t="shared" si="44"/>
        <v>0</v>
      </c>
      <c r="BM98" s="40">
        <f t="shared" si="45"/>
        <v>0</v>
      </c>
      <c r="BS98" s="48"/>
      <c r="BT98" s="48"/>
      <c r="BU98" s="48"/>
    </row>
    <row r="99" spans="1:73" s="40" customFormat="1" x14ac:dyDescent="0.3">
      <c r="A99" s="45">
        <f>A98+Start!$C$13</f>
        <v>0.5</v>
      </c>
      <c r="B99" s="40">
        <f>IF(Start!C33&gt;0,Start!C33,"")</f>
        <v>132</v>
      </c>
      <c r="C99" s="42">
        <f>IF(Start!C31&gt;0,Start!C31,"")</f>
        <v>160</v>
      </c>
      <c r="D99" s="42">
        <f>IF(Start!C32&gt;0,Start!C32,"")</f>
        <v>75</v>
      </c>
      <c r="E99" s="57" t="e">
        <f>IF(Start!#REF!&gt;0,Start!#REF!,"")</f>
        <v>#REF!</v>
      </c>
      <c r="AE99" s="48"/>
      <c r="AF99" s="48"/>
      <c r="AG99" s="48"/>
      <c r="AH99" s="48"/>
      <c r="AI99" s="48"/>
      <c r="AL99" s="95">
        <f t="shared" si="35"/>
        <v>139.87500000000003</v>
      </c>
      <c r="AM99" s="56">
        <f t="shared" si="46"/>
        <v>140</v>
      </c>
      <c r="AN99" s="40">
        <f t="shared" si="36"/>
        <v>0</v>
      </c>
      <c r="AO99" s="40">
        <f t="shared" si="37"/>
        <v>-71.458333333332945</v>
      </c>
      <c r="AP99" s="40">
        <f t="shared" si="38"/>
        <v>122.49999999999946</v>
      </c>
      <c r="AQ99" s="40">
        <f t="shared" si="39"/>
        <v>12.833333333333513</v>
      </c>
      <c r="AR99" s="40">
        <f t="shared" si="40"/>
        <v>76</v>
      </c>
      <c r="AV99" s="95" t="e">
        <f t="shared" si="56"/>
        <v>#VALUE!</v>
      </c>
      <c r="AW99" s="56">
        <f t="shared" si="57"/>
        <v>140</v>
      </c>
      <c r="AX99" s="40">
        <f t="shared" si="49"/>
        <v>0</v>
      </c>
      <c r="AY99" s="40" t="e">
        <f t="shared" si="58"/>
        <v>#VALUE!</v>
      </c>
      <c r="AZ99" s="40" t="e">
        <f t="shared" si="59"/>
        <v>#VALUE!</v>
      </c>
      <c r="BA99" s="40" t="e">
        <f t="shared" si="60"/>
        <v>#VALUE!</v>
      </c>
      <c r="BB99" s="40" t="e">
        <f t="shared" si="53"/>
        <v>#VALUE!</v>
      </c>
      <c r="BG99" s="40">
        <f t="shared" si="61"/>
        <v>0</v>
      </c>
      <c r="BH99" s="40">
        <f t="shared" si="55"/>
        <v>138</v>
      </c>
      <c r="BI99" s="40">
        <f t="shared" si="41"/>
        <v>0</v>
      </c>
      <c r="BJ99" s="40">
        <f t="shared" si="42"/>
        <v>0</v>
      </c>
      <c r="BK99" s="40">
        <f t="shared" si="43"/>
        <v>0</v>
      </c>
      <c r="BL99" s="40">
        <f t="shared" si="44"/>
        <v>0</v>
      </c>
      <c r="BM99" s="40">
        <f t="shared" si="45"/>
        <v>0</v>
      </c>
      <c r="BS99" s="48"/>
      <c r="BT99" s="48"/>
      <c r="BU99" s="48"/>
    </row>
    <row r="100" spans="1:73" s="40" customFormat="1" x14ac:dyDescent="0.3">
      <c r="A100" s="45">
        <f>A99+Start!$C$13</f>
        <v>0.625</v>
      </c>
      <c r="B100" s="40" t="str">
        <f>IF(Start!C38&gt;0,Start!C38,"")</f>
        <v/>
      </c>
      <c r="C100" s="42" t="str">
        <f>IF(Start!C36&gt;0,Start!C36,"")</f>
        <v/>
      </c>
      <c r="D100" s="42" t="str">
        <f>IF(Start!C37&gt;0,Start!C37,"")</f>
        <v/>
      </c>
      <c r="E100" s="57" t="e">
        <f>IF(Start!#REF!&gt;0,Start!#REF!,"")</f>
        <v>#REF!</v>
      </c>
      <c r="AE100" s="48"/>
      <c r="AF100" s="48"/>
      <c r="AG100" s="48"/>
      <c r="AH100" s="48"/>
      <c r="AI100" s="48"/>
      <c r="AL100" s="95">
        <f t="shared" si="35"/>
        <v>140.47687500000004</v>
      </c>
      <c r="AM100" s="56">
        <f t="shared" si="46"/>
        <v>142</v>
      </c>
      <c r="AN100" s="40">
        <f t="shared" si="36"/>
        <v>0</v>
      </c>
      <c r="AO100" s="40">
        <f t="shared" si="37"/>
        <v>-74.564791666666267</v>
      </c>
      <c r="AP100" s="40">
        <f t="shared" si="38"/>
        <v>126.02499999999945</v>
      </c>
      <c r="AQ100" s="40">
        <f t="shared" si="39"/>
        <v>13.016666666666849</v>
      </c>
      <c r="AR100" s="40">
        <f t="shared" si="40"/>
        <v>76</v>
      </c>
      <c r="AV100" s="95" t="e">
        <f t="shared" si="56"/>
        <v>#VALUE!</v>
      </c>
      <c r="AW100" s="56">
        <f t="shared" si="57"/>
        <v>142</v>
      </c>
      <c r="AX100" s="40">
        <f t="shared" si="49"/>
        <v>0</v>
      </c>
      <c r="AY100" s="40" t="e">
        <f t="shared" si="58"/>
        <v>#VALUE!</v>
      </c>
      <c r="AZ100" s="40" t="e">
        <f t="shared" si="59"/>
        <v>#VALUE!</v>
      </c>
      <c r="BA100" s="40" t="e">
        <f t="shared" si="60"/>
        <v>#VALUE!</v>
      </c>
      <c r="BB100" s="40" t="e">
        <f t="shared" si="53"/>
        <v>#VALUE!</v>
      </c>
      <c r="BG100" s="40">
        <f t="shared" si="61"/>
        <v>0</v>
      </c>
      <c r="BH100" s="40">
        <f t="shared" si="55"/>
        <v>139</v>
      </c>
      <c r="BI100" s="40">
        <f t="shared" si="41"/>
        <v>0</v>
      </c>
      <c r="BJ100" s="40">
        <f t="shared" si="42"/>
        <v>0</v>
      </c>
      <c r="BK100" s="40">
        <f t="shared" si="43"/>
        <v>0</v>
      </c>
      <c r="BL100" s="40">
        <f t="shared" si="44"/>
        <v>0</v>
      </c>
      <c r="BM100" s="40">
        <f t="shared" si="45"/>
        <v>0</v>
      </c>
      <c r="BS100" s="48"/>
      <c r="BT100" s="48"/>
      <c r="BU100" s="48"/>
    </row>
    <row r="101" spans="1:73" s="40" customFormat="1" x14ac:dyDescent="0.3">
      <c r="A101" s="45">
        <f>A100+Start!$C$13</f>
        <v>0.75</v>
      </c>
      <c r="B101" s="40" t="str">
        <f>IF(Start!C43&gt;0,Start!C43,"")</f>
        <v/>
      </c>
      <c r="C101" s="42" t="str">
        <f>IF(Start!C41&gt;0,Start!C41,"")</f>
        <v/>
      </c>
      <c r="D101" s="42" t="str">
        <f>IF(Start!C42&gt;0,Start!C42,"")</f>
        <v/>
      </c>
      <c r="E101" s="57" t="e">
        <f>IF(Start!#REF!&gt;0,Start!#REF!,"")</f>
        <v>#REF!</v>
      </c>
      <c r="AE101" s="48"/>
      <c r="AF101" s="48"/>
      <c r="AG101" s="48"/>
      <c r="AH101" s="48"/>
      <c r="AI101" s="48"/>
      <c r="AL101" s="95">
        <f t="shared" si="35"/>
        <v>141.04000000000002</v>
      </c>
      <c r="AM101" s="56">
        <f t="shared" si="46"/>
        <v>144</v>
      </c>
      <c r="AN101" s="40">
        <f t="shared" si="36"/>
        <v>0</v>
      </c>
      <c r="AO101" s="40">
        <f t="shared" si="37"/>
        <v>-77.759999999999579</v>
      </c>
      <c r="AP101" s="40">
        <f t="shared" si="38"/>
        <v>129.59999999999943</v>
      </c>
      <c r="AQ101" s="40">
        <f t="shared" si="39"/>
        <v>13.200000000000184</v>
      </c>
      <c r="AR101" s="40">
        <f t="shared" si="40"/>
        <v>76</v>
      </c>
      <c r="AV101" s="95" t="e">
        <f t="shared" si="56"/>
        <v>#VALUE!</v>
      </c>
      <c r="AW101" s="56">
        <f t="shared" si="57"/>
        <v>144</v>
      </c>
      <c r="AX101" s="40">
        <f t="shared" si="49"/>
        <v>0</v>
      </c>
      <c r="AY101" s="40" t="e">
        <f t="shared" si="58"/>
        <v>#VALUE!</v>
      </c>
      <c r="AZ101" s="40" t="e">
        <f t="shared" si="59"/>
        <v>#VALUE!</v>
      </c>
      <c r="BA101" s="40" t="e">
        <f t="shared" si="60"/>
        <v>#VALUE!</v>
      </c>
      <c r="BB101" s="40" t="e">
        <f t="shared" si="53"/>
        <v>#VALUE!</v>
      </c>
      <c r="BG101" s="40">
        <f t="shared" si="61"/>
        <v>0</v>
      </c>
      <c r="BH101" s="40">
        <f t="shared" si="55"/>
        <v>140</v>
      </c>
      <c r="BI101" s="40">
        <f t="shared" si="41"/>
        <v>0</v>
      </c>
      <c r="BJ101" s="40">
        <f t="shared" si="42"/>
        <v>0</v>
      </c>
      <c r="BK101" s="40">
        <f t="shared" si="43"/>
        <v>0</v>
      </c>
      <c r="BL101" s="40">
        <f t="shared" si="44"/>
        <v>0</v>
      </c>
      <c r="BM101" s="40">
        <f t="shared" si="45"/>
        <v>0</v>
      </c>
      <c r="BS101" s="48"/>
      <c r="BT101" s="48"/>
      <c r="BU101" s="48"/>
    </row>
    <row r="102" spans="1:73" s="40" customFormat="1" x14ac:dyDescent="0.3">
      <c r="A102" s="45">
        <f>A101+Start!$C$13</f>
        <v>0.875</v>
      </c>
      <c r="B102" s="40" t="str">
        <f>IF(Start!C48&gt;0,Start!C48,"")</f>
        <v/>
      </c>
      <c r="C102" s="42" t="str">
        <f>IF(Start!C46&gt;0,Start!C46,"")</f>
        <v/>
      </c>
      <c r="D102" s="42" t="str">
        <f>IF(Start!C47&gt;0,Start!C47,"")</f>
        <v/>
      </c>
      <c r="E102" s="57" t="e">
        <f>IF(Start!#REF!&gt;0,Start!#REF!,"")</f>
        <v>#REF!</v>
      </c>
      <c r="AE102" s="48"/>
      <c r="AF102" s="48"/>
      <c r="AG102" s="48"/>
      <c r="AH102" s="48"/>
      <c r="AI102" s="48"/>
      <c r="AL102" s="95">
        <f t="shared" si="35"/>
        <v>141.56312500000007</v>
      </c>
      <c r="AM102" s="56">
        <f t="shared" si="46"/>
        <v>146</v>
      </c>
      <c r="AN102" s="40">
        <f t="shared" si="36"/>
        <v>0</v>
      </c>
      <c r="AO102" s="40">
        <f t="shared" si="37"/>
        <v>-81.045208333332894</v>
      </c>
      <c r="AP102" s="40">
        <f t="shared" si="38"/>
        <v>133.22499999999943</v>
      </c>
      <c r="AQ102" s="40">
        <f t="shared" si="39"/>
        <v>13.383333333333521</v>
      </c>
      <c r="AR102" s="40">
        <f t="shared" si="40"/>
        <v>76</v>
      </c>
      <c r="AV102" s="95" t="e">
        <f t="shared" si="56"/>
        <v>#VALUE!</v>
      </c>
      <c r="AW102" s="56">
        <f t="shared" si="57"/>
        <v>146</v>
      </c>
      <c r="AX102" s="40">
        <f t="shared" si="49"/>
        <v>0</v>
      </c>
      <c r="AY102" s="40" t="e">
        <f t="shared" si="58"/>
        <v>#VALUE!</v>
      </c>
      <c r="AZ102" s="40" t="e">
        <f t="shared" si="59"/>
        <v>#VALUE!</v>
      </c>
      <c r="BA102" s="40" t="e">
        <f t="shared" si="60"/>
        <v>#VALUE!</v>
      </c>
      <c r="BB102" s="40" t="e">
        <f t="shared" si="53"/>
        <v>#VALUE!</v>
      </c>
      <c r="BG102" s="40">
        <f t="shared" si="61"/>
        <v>0</v>
      </c>
      <c r="BH102" s="40">
        <f t="shared" si="55"/>
        <v>141</v>
      </c>
      <c r="BI102" s="40">
        <f t="shared" si="41"/>
        <v>0</v>
      </c>
      <c r="BJ102" s="40">
        <f t="shared" si="42"/>
        <v>0</v>
      </c>
      <c r="BK102" s="40">
        <f t="shared" si="43"/>
        <v>0</v>
      </c>
      <c r="BL102" s="40">
        <f t="shared" si="44"/>
        <v>0</v>
      </c>
      <c r="BM102" s="40">
        <f t="shared" si="45"/>
        <v>0</v>
      </c>
      <c r="BS102" s="48"/>
      <c r="BT102" s="48"/>
      <c r="BU102" s="48"/>
    </row>
    <row r="103" spans="1:73" s="40" customFormat="1" x14ac:dyDescent="0.3">
      <c r="A103" s="40" t="s">
        <v>22</v>
      </c>
      <c r="B103" s="40">
        <f>IF(Start!C53="","",Start!C53)</f>
        <v>124</v>
      </c>
      <c r="C103" s="40">
        <f>IF(Start!C51="","",Start!C51)</f>
        <v>130</v>
      </c>
      <c r="D103" s="40">
        <f>IF(Start!C52="","",Start!C52)</f>
        <v>75</v>
      </c>
      <c r="E103" s="57" t="e">
        <f>IF(Start!#REF!&gt;0,Start!#REF!,"")</f>
        <v>#REF!</v>
      </c>
      <c r="AE103" s="48"/>
      <c r="AF103" s="48"/>
      <c r="AG103" s="48"/>
      <c r="AH103" s="48"/>
      <c r="AI103" s="48"/>
      <c r="AL103" s="95">
        <f t="shared" si="35"/>
        <v>142.04500000000007</v>
      </c>
      <c r="AM103" s="56">
        <f t="shared" si="46"/>
        <v>148</v>
      </c>
      <c r="AN103" s="40">
        <f t="shared" si="36"/>
        <v>0</v>
      </c>
      <c r="AO103" s="40">
        <f t="shared" si="37"/>
        <v>-84.421666666666212</v>
      </c>
      <c r="AP103" s="40">
        <f t="shared" si="38"/>
        <v>136.89999999999941</v>
      </c>
      <c r="AQ103" s="40">
        <f t="shared" si="39"/>
        <v>13.566666666666857</v>
      </c>
      <c r="AR103" s="40">
        <f t="shared" si="40"/>
        <v>76</v>
      </c>
      <c r="AV103" s="95" t="e">
        <f t="shared" si="56"/>
        <v>#VALUE!</v>
      </c>
      <c r="AW103" s="56">
        <f t="shared" si="57"/>
        <v>148</v>
      </c>
      <c r="AX103" s="40">
        <f t="shared" si="49"/>
        <v>0</v>
      </c>
      <c r="AY103" s="40" t="e">
        <f t="shared" si="58"/>
        <v>#VALUE!</v>
      </c>
      <c r="AZ103" s="40" t="e">
        <f t="shared" si="59"/>
        <v>#VALUE!</v>
      </c>
      <c r="BA103" s="40" t="e">
        <f t="shared" si="60"/>
        <v>#VALUE!</v>
      </c>
      <c r="BB103" s="40" t="e">
        <f t="shared" si="53"/>
        <v>#VALUE!</v>
      </c>
      <c r="BG103" s="40">
        <f t="shared" si="61"/>
        <v>0</v>
      </c>
      <c r="BH103" s="40">
        <f t="shared" si="55"/>
        <v>142</v>
      </c>
      <c r="BI103" s="40">
        <f t="shared" si="41"/>
        <v>0</v>
      </c>
      <c r="BJ103" s="40">
        <f t="shared" si="42"/>
        <v>0</v>
      </c>
      <c r="BK103" s="40">
        <f t="shared" si="43"/>
        <v>0</v>
      </c>
      <c r="BL103" s="40">
        <f t="shared" si="44"/>
        <v>0</v>
      </c>
      <c r="BM103" s="40">
        <f t="shared" si="45"/>
        <v>0</v>
      </c>
      <c r="BS103" s="48"/>
      <c r="BT103" s="48"/>
      <c r="BU103" s="48"/>
    </row>
    <row r="104" spans="1:73" s="40" customFormat="1" x14ac:dyDescent="0.3">
      <c r="A104" s="40" t="s">
        <v>21</v>
      </c>
      <c r="B104" s="40">
        <f>IF(Start!C58="","",Start!C58)</f>
        <v>100</v>
      </c>
      <c r="C104" s="40">
        <f>IF(Start!C56="","",Start!C56)</f>
        <v>120</v>
      </c>
      <c r="D104" s="40">
        <f>IF(Start!C57="","",Start!C57)</f>
        <v>70</v>
      </c>
      <c r="E104" s="57" t="e">
        <f>IF(Start!#REF!&gt;0,Start!#REF!,"")</f>
        <v>#REF!</v>
      </c>
      <c r="AE104" s="48"/>
      <c r="AF104" s="48"/>
      <c r="AG104" s="48"/>
      <c r="AH104" s="48"/>
      <c r="AI104" s="48"/>
      <c r="AL104" s="95">
        <f t="shared" si="35"/>
        <v>142.48437500000003</v>
      </c>
      <c r="AM104" s="56">
        <f t="shared" si="46"/>
        <v>150</v>
      </c>
      <c r="AN104" s="40">
        <f t="shared" si="36"/>
        <v>0</v>
      </c>
      <c r="AO104" s="40">
        <f t="shared" si="37"/>
        <v>-87.890624999999531</v>
      </c>
      <c r="AP104" s="40">
        <f t="shared" si="38"/>
        <v>140.62499999999937</v>
      </c>
      <c r="AQ104" s="40">
        <f t="shared" si="39"/>
        <v>13.750000000000192</v>
      </c>
      <c r="AR104" s="40">
        <f t="shared" si="40"/>
        <v>76</v>
      </c>
      <c r="AV104" s="95" t="e">
        <f t="shared" si="56"/>
        <v>#VALUE!</v>
      </c>
      <c r="AW104" s="56">
        <f t="shared" si="57"/>
        <v>150</v>
      </c>
      <c r="AX104" s="40">
        <f t="shared" si="49"/>
        <v>0</v>
      </c>
      <c r="AY104" s="40" t="e">
        <f t="shared" si="58"/>
        <v>#VALUE!</v>
      </c>
      <c r="AZ104" s="40" t="e">
        <f t="shared" si="59"/>
        <v>#VALUE!</v>
      </c>
      <c r="BA104" s="40" t="e">
        <f t="shared" si="60"/>
        <v>#VALUE!</v>
      </c>
      <c r="BB104" s="40" t="e">
        <f t="shared" si="53"/>
        <v>#VALUE!</v>
      </c>
      <c r="BG104" s="40">
        <f t="shared" si="61"/>
        <v>0</v>
      </c>
      <c r="BH104" s="40">
        <f t="shared" si="55"/>
        <v>143</v>
      </c>
      <c r="BI104" s="40">
        <f t="shared" si="41"/>
        <v>0</v>
      </c>
      <c r="BJ104" s="40">
        <f t="shared" si="42"/>
        <v>0</v>
      </c>
      <c r="BK104" s="40">
        <f t="shared" si="43"/>
        <v>0</v>
      </c>
      <c r="BL104" s="40">
        <f t="shared" si="44"/>
        <v>0</v>
      </c>
      <c r="BM104" s="40">
        <f t="shared" si="45"/>
        <v>0</v>
      </c>
      <c r="BS104" s="48"/>
      <c r="BT104" s="48"/>
      <c r="BU104" s="48"/>
    </row>
    <row r="105" spans="1:73" s="40" customFormat="1" x14ac:dyDescent="0.3">
      <c r="AE105" s="48"/>
      <c r="AF105" s="48"/>
      <c r="AG105" s="48"/>
      <c r="AH105" s="48"/>
      <c r="AI105" s="48"/>
      <c r="AL105" s="95">
        <f t="shared" si="35"/>
        <v>142.88000000000008</v>
      </c>
      <c r="AM105" s="56">
        <f t="shared" si="46"/>
        <v>152</v>
      </c>
      <c r="AN105" s="40">
        <f t="shared" si="36"/>
        <v>0</v>
      </c>
      <c r="AO105" s="40">
        <f t="shared" si="37"/>
        <v>-91.453333333332836</v>
      </c>
      <c r="AP105" s="40">
        <f t="shared" si="38"/>
        <v>144.39999999999938</v>
      </c>
      <c r="AQ105" s="40">
        <f t="shared" si="39"/>
        <v>13.933333333333529</v>
      </c>
      <c r="AR105" s="40">
        <f t="shared" si="40"/>
        <v>76</v>
      </c>
      <c r="AV105" s="95" t="e">
        <f t="shared" si="56"/>
        <v>#VALUE!</v>
      </c>
      <c r="AW105" s="56">
        <f t="shared" si="57"/>
        <v>152</v>
      </c>
      <c r="AX105" s="40">
        <f t="shared" si="49"/>
        <v>0</v>
      </c>
      <c r="AY105" s="40" t="e">
        <f t="shared" si="58"/>
        <v>#VALUE!</v>
      </c>
      <c r="AZ105" s="40" t="e">
        <f t="shared" si="59"/>
        <v>#VALUE!</v>
      </c>
      <c r="BA105" s="40" t="e">
        <f t="shared" si="60"/>
        <v>#VALUE!</v>
      </c>
      <c r="BB105" s="40" t="e">
        <f t="shared" si="53"/>
        <v>#VALUE!</v>
      </c>
      <c r="BG105" s="40">
        <f t="shared" si="61"/>
        <v>0</v>
      </c>
      <c r="BH105" s="40">
        <f t="shared" si="55"/>
        <v>144</v>
      </c>
      <c r="BI105" s="40">
        <f t="shared" si="41"/>
        <v>0</v>
      </c>
      <c r="BJ105" s="40">
        <f t="shared" si="42"/>
        <v>0</v>
      </c>
      <c r="BK105" s="40">
        <f t="shared" si="43"/>
        <v>0</v>
      </c>
      <c r="BL105" s="40">
        <f t="shared" si="44"/>
        <v>0</v>
      </c>
      <c r="BM105" s="40">
        <f t="shared" si="45"/>
        <v>0</v>
      </c>
      <c r="BS105" s="48"/>
      <c r="BT105" s="48"/>
      <c r="BU105" s="48"/>
    </row>
    <row r="106" spans="1:73" s="40" customFormat="1" x14ac:dyDescent="0.3">
      <c r="AE106" s="48"/>
      <c r="AF106" s="48"/>
      <c r="AG106" s="48"/>
      <c r="AH106" s="48"/>
      <c r="AI106" s="48"/>
      <c r="AL106" s="95">
        <f t="shared" si="35"/>
        <v>143.23062500000003</v>
      </c>
      <c r="AM106" s="56">
        <f t="shared" si="46"/>
        <v>154</v>
      </c>
      <c r="AN106" s="40">
        <f t="shared" si="36"/>
        <v>0</v>
      </c>
      <c r="AO106" s="40">
        <f t="shared" si="37"/>
        <v>-95.111041666666154</v>
      </c>
      <c r="AP106" s="40">
        <f t="shared" si="38"/>
        <v>148.22499999999934</v>
      </c>
      <c r="AQ106" s="40">
        <f t="shared" si="39"/>
        <v>14.116666666666864</v>
      </c>
      <c r="AR106" s="40">
        <f t="shared" si="40"/>
        <v>76</v>
      </c>
      <c r="AV106" s="95" t="e">
        <f t="shared" si="56"/>
        <v>#VALUE!</v>
      </c>
      <c r="AW106" s="56">
        <f t="shared" si="57"/>
        <v>154</v>
      </c>
      <c r="AX106" s="40">
        <f t="shared" si="49"/>
        <v>0</v>
      </c>
      <c r="AY106" s="40" t="e">
        <f t="shared" si="58"/>
        <v>#VALUE!</v>
      </c>
      <c r="AZ106" s="40" t="e">
        <f t="shared" si="59"/>
        <v>#VALUE!</v>
      </c>
      <c r="BA106" s="40" t="e">
        <f t="shared" si="60"/>
        <v>#VALUE!</v>
      </c>
      <c r="BB106" s="40" t="e">
        <f t="shared" si="53"/>
        <v>#VALUE!</v>
      </c>
      <c r="BG106" s="40">
        <f t="shared" si="61"/>
        <v>0</v>
      </c>
      <c r="BH106" s="40">
        <f t="shared" si="55"/>
        <v>145</v>
      </c>
      <c r="BI106" s="40">
        <f t="shared" si="41"/>
        <v>0</v>
      </c>
      <c r="BJ106" s="40">
        <f t="shared" si="42"/>
        <v>0</v>
      </c>
      <c r="BK106" s="40">
        <f t="shared" si="43"/>
        <v>0</v>
      </c>
      <c r="BL106" s="40">
        <f t="shared" si="44"/>
        <v>0</v>
      </c>
      <c r="BM106" s="40">
        <f t="shared" si="45"/>
        <v>0</v>
      </c>
      <c r="BS106" s="48"/>
      <c r="BT106" s="48"/>
      <c r="BU106" s="48"/>
    </row>
    <row r="107" spans="1:73" x14ac:dyDescent="0.3">
      <c r="A107" s="40"/>
      <c r="B107" s="40"/>
      <c r="C107" s="40"/>
      <c r="D107" s="40"/>
      <c r="E107" s="40"/>
      <c r="F107" s="40"/>
      <c r="G107" s="40"/>
      <c r="H107" s="40"/>
      <c r="I107" s="40"/>
      <c r="J107" s="40"/>
      <c r="K107" s="40"/>
      <c r="L107" s="40"/>
      <c r="M107" s="40"/>
      <c r="N107" s="40"/>
      <c r="O107" s="40"/>
      <c r="P107" s="40"/>
      <c r="Q107" s="40"/>
      <c r="R107" s="40"/>
      <c r="S107" s="40"/>
      <c r="T107" s="40"/>
      <c r="U107" s="40"/>
      <c r="V107" s="40"/>
      <c r="W107" s="40"/>
      <c r="X107" s="40"/>
      <c r="Y107" s="40"/>
      <c r="Z107" s="40"/>
      <c r="AA107" s="40"/>
      <c r="AB107" s="40"/>
      <c r="AC107" s="40"/>
      <c r="AL107" s="95">
        <f t="shared" si="35"/>
        <v>143.53500000000008</v>
      </c>
      <c r="AM107" s="56">
        <f t="shared" si="46"/>
        <v>156</v>
      </c>
      <c r="AN107" s="40">
        <f t="shared" si="36"/>
        <v>0</v>
      </c>
      <c r="AO107" s="40">
        <f t="shared" si="37"/>
        <v>-98.864999999999469</v>
      </c>
      <c r="AP107" s="40">
        <f t="shared" si="38"/>
        <v>152.09999999999934</v>
      </c>
      <c r="AQ107" s="40">
        <f t="shared" si="39"/>
        <v>14.3000000000002</v>
      </c>
      <c r="AR107" s="40">
        <f t="shared" si="40"/>
        <v>76</v>
      </c>
      <c r="AV107" s="95" t="e">
        <f t="shared" si="56"/>
        <v>#VALUE!</v>
      </c>
      <c r="AW107" s="56">
        <f t="shared" si="57"/>
        <v>156</v>
      </c>
      <c r="AX107" s="40">
        <f t="shared" si="49"/>
        <v>0</v>
      </c>
      <c r="AY107" s="40" t="e">
        <f t="shared" si="58"/>
        <v>#VALUE!</v>
      </c>
      <c r="AZ107" s="40" t="e">
        <f t="shared" si="59"/>
        <v>#VALUE!</v>
      </c>
      <c r="BA107" s="40" t="e">
        <f t="shared" si="60"/>
        <v>#VALUE!</v>
      </c>
      <c r="BB107" s="40" t="e">
        <f t="shared" si="53"/>
        <v>#VALUE!</v>
      </c>
      <c r="BG107" s="40">
        <f t="shared" si="61"/>
        <v>0</v>
      </c>
      <c r="BH107" s="40">
        <f t="shared" si="55"/>
        <v>146</v>
      </c>
      <c r="BI107" s="40">
        <f t="shared" si="41"/>
        <v>0</v>
      </c>
      <c r="BJ107" s="40">
        <f t="shared" si="42"/>
        <v>0</v>
      </c>
      <c r="BK107" s="40">
        <f t="shared" si="43"/>
        <v>0</v>
      </c>
      <c r="BL107" s="40">
        <f t="shared" si="44"/>
        <v>0</v>
      </c>
      <c r="BM107" s="40">
        <f t="shared" si="45"/>
        <v>0</v>
      </c>
    </row>
    <row r="108" spans="1:73" x14ac:dyDescent="0.3">
      <c r="A108" s="40"/>
      <c r="B108" s="40"/>
      <c r="C108" s="40"/>
      <c r="D108" s="40"/>
      <c r="E108" s="40"/>
      <c r="F108" s="40"/>
      <c r="G108" s="40"/>
      <c r="H108" s="40"/>
      <c r="I108" s="40"/>
      <c r="J108" s="40"/>
      <c r="K108" s="40"/>
      <c r="L108" s="40"/>
      <c r="M108" s="40"/>
      <c r="N108" s="40"/>
      <c r="O108" s="40"/>
      <c r="P108" s="40"/>
      <c r="Q108" s="40"/>
      <c r="R108" s="40"/>
      <c r="S108" s="40"/>
      <c r="T108" s="40"/>
      <c r="U108" s="40"/>
      <c r="V108" s="40"/>
      <c r="W108" s="40"/>
      <c r="X108" s="40"/>
      <c r="Y108" s="40"/>
      <c r="Z108" s="40"/>
      <c r="AA108" s="40"/>
      <c r="AB108" s="40"/>
      <c r="AC108" s="40"/>
      <c r="AL108" s="95">
        <f t="shared" si="35"/>
        <v>143.79187500000006</v>
      </c>
      <c r="AM108" s="56">
        <f t="shared" si="46"/>
        <v>158</v>
      </c>
      <c r="AN108" s="40">
        <f t="shared" si="36"/>
        <v>0</v>
      </c>
      <c r="AO108" s="40">
        <f t="shared" si="37"/>
        <v>-102.71645833333278</v>
      </c>
      <c r="AP108" s="40">
        <f t="shared" si="38"/>
        <v>156.02499999999932</v>
      </c>
      <c r="AQ108" s="40">
        <f t="shared" si="39"/>
        <v>14.483333333333537</v>
      </c>
      <c r="AR108" s="40">
        <f t="shared" si="40"/>
        <v>76</v>
      </c>
      <c r="AV108" s="95" t="e">
        <f t="shared" si="56"/>
        <v>#VALUE!</v>
      </c>
      <c r="AW108" s="56">
        <f t="shared" si="57"/>
        <v>158</v>
      </c>
      <c r="AX108" s="40">
        <f t="shared" si="49"/>
        <v>0</v>
      </c>
      <c r="AY108" s="40" t="e">
        <f t="shared" si="58"/>
        <v>#VALUE!</v>
      </c>
      <c r="AZ108" s="40" t="e">
        <f t="shared" si="59"/>
        <v>#VALUE!</v>
      </c>
      <c r="BA108" s="40" t="e">
        <f t="shared" si="60"/>
        <v>#VALUE!</v>
      </c>
      <c r="BB108" s="40" t="e">
        <f t="shared" si="53"/>
        <v>#VALUE!</v>
      </c>
      <c r="BG108" s="40">
        <f t="shared" si="61"/>
        <v>0</v>
      </c>
      <c r="BH108" s="40">
        <f t="shared" si="55"/>
        <v>147</v>
      </c>
      <c r="BI108" s="40">
        <f t="shared" si="41"/>
        <v>0</v>
      </c>
      <c r="BJ108" s="40">
        <f t="shared" si="42"/>
        <v>0</v>
      </c>
      <c r="BK108" s="40">
        <f t="shared" si="43"/>
        <v>0</v>
      </c>
      <c r="BL108" s="40">
        <f t="shared" si="44"/>
        <v>0</v>
      </c>
      <c r="BM108" s="40">
        <f t="shared" si="45"/>
        <v>0</v>
      </c>
    </row>
    <row r="109" spans="1:73" x14ac:dyDescent="0.3">
      <c r="A109" s="40"/>
      <c r="B109" s="40"/>
      <c r="C109" s="40"/>
      <c r="D109" s="40"/>
      <c r="E109" s="40"/>
      <c r="F109" s="40"/>
      <c r="G109" s="40"/>
      <c r="H109" s="48"/>
      <c r="I109" s="48"/>
      <c r="J109" s="48"/>
      <c r="K109" s="48"/>
      <c r="L109" s="48"/>
      <c r="M109" s="48"/>
      <c r="N109" s="48"/>
      <c r="O109" s="48"/>
      <c r="P109" s="48"/>
      <c r="Q109" s="48"/>
      <c r="R109" s="48"/>
      <c r="S109" s="48"/>
      <c r="T109" s="48"/>
      <c r="U109" s="48"/>
      <c r="V109" s="48"/>
      <c r="W109" s="48"/>
      <c r="X109" s="48"/>
      <c r="Y109" s="48"/>
      <c r="Z109" s="48"/>
      <c r="AA109" s="48"/>
      <c r="AB109" s="48"/>
      <c r="AC109" s="48"/>
      <c r="AL109" s="95">
        <f t="shared" si="35"/>
        <v>144.00000000000006</v>
      </c>
      <c r="AM109" s="56">
        <f t="shared" si="46"/>
        <v>160</v>
      </c>
      <c r="AN109" s="40">
        <f t="shared" si="36"/>
        <v>0</v>
      </c>
      <c r="AO109" s="40">
        <f t="shared" si="37"/>
        <v>-106.66666666666609</v>
      </c>
      <c r="AP109" s="40">
        <f t="shared" si="38"/>
        <v>159.99999999999929</v>
      </c>
      <c r="AQ109" s="40">
        <f t="shared" si="39"/>
        <v>14.666666666666872</v>
      </c>
      <c r="AR109" s="40">
        <f t="shared" si="40"/>
        <v>76</v>
      </c>
      <c r="AV109" s="95" t="e">
        <f t="shared" si="56"/>
        <v>#VALUE!</v>
      </c>
      <c r="AW109" s="56">
        <f t="shared" si="57"/>
        <v>160</v>
      </c>
      <c r="AX109" s="40">
        <f t="shared" si="49"/>
        <v>0</v>
      </c>
      <c r="AY109" s="40" t="e">
        <f t="shared" si="58"/>
        <v>#VALUE!</v>
      </c>
      <c r="AZ109" s="40" t="e">
        <f t="shared" si="59"/>
        <v>#VALUE!</v>
      </c>
      <c r="BA109" s="40" t="e">
        <f t="shared" si="60"/>
        <v>#VALUE!</v>
      </c>
      <c r="BB109" s="40" t="e">
        <f t="shared" si="53"/>
        <v>#VALUE!</v>
      </c>
      <c r="BG109" s="40">
        <f t="shared" si="61"/>
        <v>0</v>
      </c>
      <c r="BH109" s="40">
        <f t="shared" si="55"/>
        <v>148</v>
      </c>
      <c r="BI109" s="40">
        <f t="shared" si="41"/>
        <v>0</v>
      </c>
      <c r="BJ109" s="40">
        <f t="shared" si="42"/>
        <v>0</v>
      </c>
      <c r="BK109" s="40">
        <f t="shared" si="43"/>
        <v>0</v>
      </c>
      <c r="BL109" s="40">
        <f t="shared" si="44"/>
        <v>0</v>
      </c>
      <c r="BM109" s="40">
        <f t="shared" si="45"/>
        <v>0</v>
      </c>
    </row>
    <row r="110" spans="1:73" x14ac:dyDescent="0.3">
      <c r="A110" s="40"/>
      <c r="B110" s="40"/>
      <c r="C110" s="40"/>
      <c r="D110" s="40"/>
      <c r="E110" s="40"/>
      <c r="F110" s="40"/>
      <c r="G110" s="40"/>
      <c r="H110" s="48"/>
      <c r="I110" s="48"/>
      <c r="J110" s="48"/>
      <c r="K110" s="48"/>
      <c r="L110" s="48"/>
      <c r="M110" s="48"/>
      <c r="N110" s="48"/>
      <c r="O110" s="48"/>
      <c r="P110" s="48"/>
      <c r="Q110" s="48"/>
      <c r="R110" s="48"/>
      <c r="S110" s="48"/>
      <c r="T110" s="48"/>
      <c r="U110" s="48"/>
      <c r="V110" s="48"/>
      <c r="W110" s="48"/>
      <c r="X110" s="48"/>
      <c r="Y110" s="48"/>
      <c r="Z110" s="48"/>
      <c r="AA110" s="48"/>
      <c r="AB110" s="48"/>
      <c r="AC110" s="48"/>
      <c r="AL110" s="95">
        <f t="shared" si="35"/>
        <v>144.15812500000007</v>
      </c>
      <c r="AM110" s="56">
        <f t="shared" si="46"/>
        <v>162</v>
      </c>
      <c r="AN110" s="40">
        <f t="shared" si="36"/>
        <v>0</v>
      </c>
      <c r="AO110" s="40">
        <f t="shared" si="37"/>
        <v>-110.7168749999994</v>
      </c>
      <c r="AP110" s="40">
        <f t="shared" si="38"/>
        <v>164.02499999999927</v>
      </c>
      <c r="AQ110" s="40">
        <f t="shared" si="39"/>
        <v>14.850000000000207</v>
      </c>
      <c r="AR110" s="40">
        <f t="shared" si="40"/>
        <v>76</v>
      </c>
      <c r="AV110" s="95" t="e">
        <f t="shared" si="56"/>
        <v>#VALUE!</v>
      </c>
      <c r="AW110" s="56">
        <f t="shared" si="57"/>
        <v>162</v>
      </c>
      <c r="AX110" s="40">
        <f t="shared" si="49"/>
        <v>0</v>
      </c>
      <c r="AY110" s="40" t="e">
        <f t="shared" si="58"/>
        <v>#VALUE!</v>
      </c>
      <c r="AZ110" s="40" t="e">
        <f t="shared" si="59"/>
        <v>#VALUE!</v>
      </c>
      <c r="BA110" s="40" t="e">
        <f t="shared" si="60"/>
        <v>#VALUE!</v>
      </c>
      <c r="BB110" s="40" t="e">
        <f t="shared" si="53"/>
        <v>#VALUE!</v>
      </c>
      <c r="BG110" s="40">
        <f t="shared" si="61"/>
        <v>0</v>
      </c>
      <c r="BH110" s="40">
        <f t="shared" si="55"/>
        <v>149</v>
      </c>
      <c r="BI110" s="40">
        <f t="shared" si="41"/>
        <v>0</v>
      </c>
      <c r="BJ110" s="40">
        <f t="shared" si="42"/>
        <v>0</v>
      </c>
      <c r="BK110" s="40">
        <f t="shared" si="43"/>
        <v>0</v>
      </c>
      <c r="BL110" s="40">
        <f t="shared" si="44"/>
        <v>0</v>
      </c>
      <c r="BM110" s="40">
        <f t="shared" si="45"/>
        <v>0</v>
      </c>
    </row>
    <row r="111" spans="1:73" x14ac:dyDescent="0.3">
      <c r="A111" s="40"/>
      <c r="B111" s="40"/>
      <c r="C111" s="40"/>
      <c r="D111" s="40"/>
      <c r="E111" s="40"/>
      <c r="F111" s="40"/>
      <c r="G111" s="40"/>
      <c r="H111" s="48"/>
      <c r="I111" s="48"/>
      <c r="J111" s="48"/>
      <c r="K111" s="48"/>
      <c r="L111" s="48"/>
      <c r="M111" s="48"/>
      <c r="N111" s="48"/>
      <c r="O111" s="48"/>
      <c r="P111" s="48"/>
      <c r="Q111" s="48"/>
      <c r="R111" s="48"/>
      <c r="S111" s="48"/>
      <c r="T111" s="48"/>
      <c r="U111" s="48"/>
      <c r="V111" s="48"/>
      <c r="W111" s="48"/>
      <c r="X111" s="48"/>
      <c r="Y111" s="48"/>
      <c r="Z111" s="48"/>
      <c r="AA111" s="48"/>
      <c r="AB111" s="48"/>
      <c r="AC111" s="48"/>
      <c r="AL111" s="95">
        <f t="shared" si="35"/>
        <v>144.2650000000001</v>
      </c>
      <c r="AM111" s="56">
        <f t="shared" si="46"/>
        <v>164</v>
      </c>
      <c r="AN111" s="40">
        <f t="shared" si="36"/>
        <v>0</v>
      </c>
      <c r="AO111" s="40">
        <f t="shared" si="37"/>
        <v>-114.86833333333271</v>
      </c>
      <c r="AP111" s="40">
        <f t="shared" si="38"/>
        <v>168.09999999999926</v>
      </c>
      <c r="AQ111" s="40">
        <f t="shared" si="39"/>
        <v>15.033333333333545</v>
      </c>
      <c r="AR111" s="40">
        <f t="shared" si="40"/>
        <v>76</v>
      </c>
      <c r="AV111" s="95" t="e">
        <f t="shared" si="56"/>
        <v>#VALUE!</v>
      </c>
      <c r="AW111" s="56">
        <f t="shared" si="57"/>
        <v>164</v>
      </c>
      <c r="AX111" s="40">
        <f t="shared" si="49"/>
        <v>0</v>
      </c>
      <c r="AY111" s="40" t="e">
        <f t="shared" si="58"/>
        <v>#VALUE!</v>
      </c>
      <c r="AZ111" s="40" t="e">
        <f t="shared" si="59"/>
        <v>#VALUE!</v>
      </c>
      <c r="BA111" s="40" t="e">
        <f t="shared" si="60"/>
        <v>#VALUE!</v>
      </c>
      <c r="BB111" s="40" t="e">
        <f t="shared" si="53"/>
        <v>#VALUE!</v>
      </c>
      <c r="BG111" s="40">
        <f t="shared" si="61"/>
        <v>0</v>
      </c>
      <c r="BH111" s="40">
        <f t="shared" si="55"/>
        <v>150</v>
      </c>
      <c r="BI111" s="40">
        <f t="shared" si="41"/>
        <v>0</v>
      </c>
      <c r="BJ111" s="40">
        <f t="shared" si="42"/>
        <v>0</v>
      </c>
      <c r="BK111" s="40">
        <f t="shared" si="43"/>
        <v>0</v>
      </c>
      <c r="BL111" s="40">
        <f t="shared" si="44"/>
        <v>0</v>
      </c>
      <c r="BM111" s="40">
        <f t="shared" si="45"/>
        <v>0</v>
      </c>
    </row>
    <row r="112" spans="1:73" x14ac:dyDescent="0.3">
      <c r="A112" s="40"/>
      <c r="B112" s="40"/>
      <c r="C112" s="40"/>
      <c r="D112" s="40"/>
      <c r="E112" s="40"/>
      <c r="F112" s="40"/>
      <c r="G112" s="40"/>
      <c r="H112" s="48"/>
      <c r="I112" s="48"/>
      <c r="J112" s="48"/>
      <c r="K112" s="48"/>
      <c r="L112" s="48"/>
      <c r="M112" s="48"/>
      <c r="N112" s="48"/>
      <c r="O112" s="48"/>
      <c r="P112" s="48"/>
      <c r="Q112" s="48"/>
      <c r="R112" s="48"/>
      <c r="S112" s="48"/>
      <c r="T112" s="48"/>
      <c r="U112" s="48"/>
      <c r="V112" s="48"/>
      <c r="W112" s="48"/>
      <c r="X112" s="48"/>
      <c r="Y112" s="48"/>
      <c r="Z112" s="48"/>
      <c r="AA112" s="48"/>
      <c r="AB112" s="48"/>
      <c r="AC112" s="48"/>
      <c r="AL112" s="95">
        <f t="shared" si="35"/>
        <v>144.31937500000009</v>
      </c>
      <c r="AM112" s="56">
        <f t="shared" si="46"/>
        <v>166</v>
      </c>
      <c r="AN112" s="40">
        <f t="shared" si="36"/>
        <v>0</v>
      </c>
      <c r="AO112" s="40">
        <f t="shared" si="37"/>
        <v>-119.12229166666603</v>
      </c>
      <c r="AP112" s="40">
        <f t="shared" si="38"/>
        <v>172.22499999999926</v>
      </c>
      <c r="AQ112" s="40">
        <f t="shared" si="39"/>
        <v>15.21666666666688</v>
      </c>
      <c r="AR112" s="40">
        <f t="shared" si="40"/>
        <v>76</v>
      </c>
      <c r="AV112" s="95" t="e">
        <f t="shared" si="56"/>
        <v>#VALUE!</v>
      </c>
      <c r="AW112" s="56">
        <f t="shared" si="57"/>
        <v>166</v>
      </c>
      <c r="AX112" s="40">
        <f t="shared" si="49"/>
        <v>0</v>
      </c>
      <c r="AY112" s="40" t="e">
        <f t="shared" si="58"/>
        <v>#VALUE!</v>
      </c>
      <c r="AZ112" s="40" t="e">
        <f t="shared" si="59"/>
        <v>#VALUE!</v>
      </c>
      <c r="BA112" s="40" t="e">
        <f t="shared" si="60"/>
        <v>#VALUE!</v>
      </c>
      <c r="BB112" s="40" t="e">
        <f t="shared" si="53"/>
        <v>#VALUE!</v>
      </c>
      <c r="BG112" s="40">
        <f t="shared" si="61"/>
        <v>0</v>
      </c>
      <c r="BH112" s="40">
        <f t="shared" si="55"/>
        <v>151</v>
      </c>
      <c r="BI112" s="40">
        <f t="shared" si="41"/>
        <v>0</v>
      </c>
      <c r="BJ112" s="40">
        <f t="shared" si="42"/>
        <v>0</v>
      </c>
      <c r="BK112" s="40">
        <f t="shared" si="43"/>
        <v>0</v>
      </c>
      <c r="BL112" s="40">
        <f t="shared" si="44"/>
        <v>0</v>
      </c>
      <c r="BM112" s="40">
        <f t="shared" si="45"/>
        <v>0</v>
      </c>
    </row>
    <row r="113" spans="1:65" x14ac:dyDescent="0.3">
      <c r="A113" s="40"/>
      <c r="B113" s="40"/>
      <c r="C113" s="40"/>
      <c r="D113" s="40"/>
      <c r="E113" s="40"/>
      <c r="F113" s="40"/>
      <c r="G113" s="40"/>
      <c r="H113" s="48"/>
      <c r="I113" s="48"/>
      <c r="J113" s="48"/>
      <c r="K113" s="48"/>
      <c r="L113" s="48"/>
      <c r="M113" s="48"/>
      <c r="N113" s="48"/>
      <c r="O113" s="48"/>
      <c r="P113" s="48"/>
      <c r="Q113" s="48"/>
      <c r="R113" s="48"/>
      <c r="S113" s="48"/>
      <c r="T113" s="48"/>
      <c r="U113" s="48"/>
      <c r="V113" s="48"/>
      <c r="W113" s="48"/>
      <c r="X113" s="48"/>
      <c r="Y113" s="48"/>
      <c r="Z113" s="48"/>
      <c r="AA113" s="48"/>
      <c r="AB113" s="48"/>
      <c r="AC113" s="48"/>
      <c r="AL113" s="95">
        <f t="shared" si="35"/>
        <v>144.32000000000011</v>
      </c>
      <c r="AM113" s="56">
        <f t="shared" si="46"/>
        <v>168</v>
      </c>
      <c r="AN113" s="40">
        <f t="shared" si="36"/>
        <v>0</v>
      </c>
      <c r="AO113" s="40">
        <f t="shared" si="37"/>
        <v>-123.47999999999934</v>
      </c>
      <c r="AP113" s="40">
        <f t="shared" si="38"/>
        <v>176.39999999999924</v>
      </c>
      <c r="AQ113" s="40">
        <f t="shared" si="39"/>
        <v>15.400000000000215</v>
      </c>
      <c r="AR113" s="40">
        <f t="shared" si="40"/>
        <v>76</v>
      </c>
      <c r="AV113" s="95" t="e">
        <f t="shared" si="56"/>
        <v>#VALUE!</v>
      </c>
      <c r="AW113" s="56">
        <f t="shared" si="57"/>
        <v>168</v>
      </c>
      <c r="AX113" s="40">
        <f t="shared" si="49"/>
        <v>0</v>
      </c>
      <c r="AY113" s="40" t="e">
        <f t="shared" si="58"/>
        <v>#VALUE!</v>
      </c>
      <c r="AZ113" s="40" t="e">
        <f t="shared" si="59"/>
        <v>#VALUE!</v>
      </c>
      <c r="BA113" s="40" t="e">
        <f t="shared" si="60"/>
        <v>#VALUE!</v>
      </c>
      <c r="BB113" s="40" t="e">
        <f t="shared" si="53"/>
        <v>#VALUE!</v>
      </c>
      <c r="BG113" s="40">
        <f t="shared" si="61"/>
        <v>0</v>
      </c>
      <c r="BH113" s="40">
        <f t="shared" si="55"/>
        <v>152</v>
      </c>
      <c r="BI113" s="40">
        <f t="shared" si="41"/>
        <v>0</v>
      </c>
      <c r="BJ113" s="40">
        <f t="shared" si="42"/>
        <v>0</v>
      </c>
      <c r="BK113" s="40">
        <f t="shared" si="43"/>
        <v>0</v>
      </c>
      <c r="BL113" s="40">
        <f t="shared" si="44"/>
        <v>0</v>
      </c>
      <c r="BM113" s="40">
        <f t="shared" si="45"/>
        <v>0</v>
      </c>
    </row>
    <row r="114" spans="1:65" x14ac:dyDescent="0.3">
      <c r="A114" s="40"/>
      <c r="B114" s="40"/>
      <c r="C114" s="40"/>
      <c r="D114" s="40"/>
      <c r="E114" s="40"/>
      <c r="F114" s="40"/>
      <c r="G114" s="40"/>
      <c r="H114" s="48"/>
      <c r="I114" s="48"/>
      <c r="J114" s="48"/>
      <c r="K114" s="48"/>
      <c r="L114" s="48"/>
      <c r="M114" s="48"/>
      <c r="N114" s="48"/>
      <c r="O114" s="48"/>
      <c r="P114" s="48"/>
      <c r="Q114" s="48"/>
      <c r="R114" s="48"/>
      <c r="S114" s="48"/>
      <c r="T114" s="48"/>
      <c r="U114" s="48"/>
      <c r="V114" s="48"/>
      <c r="W114" s="48"/>
      <c r="X114" s="48"/>
      <c r="Y114" s="48"/>
      <c r="Z114" s="48"/>
      <c r="AA114" s="48"/>
      <c r="AB114" s="48"/>
      <c r="AC114" s="48"/>
      <c r="AL114" s="95">
        <f t="shared" ref="AL114" si="62">AN114+AO114+AP114+AQ114+AR114</f>
        <v>144.26562500000011</v>
      </c>
      <c r="AM114" s="56">
        <f t="shared" si="46"/>
        <v>170</v>
      </c>
      <c r="AN114" s="40">
        <f t="shared" ref="AN114" si="63">AM114*AM114*AM114*AM114*$AL$19</f>
        <v>0</v>
      </c>
      <c r="AO114" s="40">
        <f t="shared" ref="AO114" si="64">AM114*AM114*AM114*$AM$19</f>
        <v>-127.94270833333265</v>
      </c>
      <c r="AP114" s="40">
        <f t="shared" ref="AP114" si="65">AM114*AM114*$AN$19</f>
        <v>180.6249999999992</v>
      </c>
      <c r="AQ114" s="40">
        <f t="shared" ref="AQ114" si="66">AM114*$AO$19</f>
        <v>15.583333333333552</v>
      </c>
      <c r="AR114" s="40">
        <f t="shared" ref="AR114" si="67">$AP$19</f>
        <v>76</v>
      </c>
      <c r="AV114" s="95" t="e">
        <f t="shared" si="56"/>
        <v>#VALUE!</v>
      </c>
      <c r="AW114" s="56">
        <f t="shared" si="57"/>
        <v>170</v>
      </c>
      <c r="AX114" s="40">
        <f t="shared" si="49"/>
        <v>0</v>
      </c>
      <c r="AY114" s="40" t="e">
        <f t="shared" si="58"/>
        <v>#VALUE!</v>
      </c>
      <c r="AZ114" s="40" t="e">
        <f t="shared" si="59"/>
        <v>#VALUE!</v>
      </c>
      <c r="BA114" s="40" t="e">
        <f t="shared" si="60"/>
        <v>#VALUE!</v>
      </c>
      <c r="BB114" s="40" t="e">
        <f t="shared" si="53"/>
        <v>#VALUE!</v>
      </c>
      <c r="BG114" s="40">
        <f t="shared" si="61"/>
        <v>0</v>
      </c>
      <c r="BH114" s="40">
        <f t="shared" si="55"/>
        <v>153</v>
      </c>
      <c r="BI114" s="40">
        <f t="shared" ref="BI114" si="68">BH114*BH114*BH114*BH114*$BG$19</f>
        <v>0</v>
      </c>
      <c r="BJ114" s="40">
        <f t="shared" ref="BJ114" si="69">BH114*BH114*BH114*$BH$19</f>
        <v>0</v>
      </c>
      <c r="BK114" s="40">
        <f t="shared" ref="BK114" si="70">BH114*BH114*$BI$19</f>
        <v>0</v>
      </c>
      <c r="BL114" s="40">
        <f t="shared" ref="BL114" si="71">BH114*$BJ$19</f>
        <v>0</v>
      </c>
      <c r="BM114" s="40">
        <f t="shared" ref="BM114" si="72">$BK$19</f>
        <v>0</v>
      </c>
    </row>
    <row r="115" spans="1:65" x14ac:dyDescent="0.3">
      <c r="A115" s="40"/>
      <c r="B115" s="40"/>
      <c r="C115" s="40"/>
      <c r="D115" s="40"/>
      <c r="E115" s="40"/>
      <c r="F115" s="40"/>
      <c r="G115" s="40"/>
      <c r="H115" s="48"/>
      <c r="I115" s="48"/>
      <c r="J115" s="48"/>
      <c r="K115" s="48"/>
      <c r="L115" s="48"/>
      <c r="M115" s="48"/>
      <c r="N115" s="48"/>
      <c r="O115" s="48"/>
      <c r="P115" s="48"/>
      <c r="Q115" s="48"/>
      <c r="R115" s="48"/>
      <c r="S115" s="48"/>
      <c r="T115" s="48"/>
      <c r="U115" s="48"/>
      <c r="V115" s="48"/>
      <c r="W115" s="48"/>
      <c r="X115" s="48"/>
      <c r="Y115" s="48"/>
      <c r="Z115" s="48"/>
      <c r="AA115" s="48"/>
      <c r="AB115" s="48"/>
      <c r="AC115" s="48"/>
    </row>
    <row r="116" spans="1:65" x14ac:dyDescent="0.3">
      <c r="A116" s="40"/>
      <c r="B116" s="40"/>
      <c r="C116" s="40"/>
      <c r="D116" s="40"/>
      <c r="E116" s="40"/>
      <c r="F116" s="40"/>
      <c r="G116" s="40"/>
      <c r="H116" s="48"/>
      <c r="I116" s="48"/>
      <c r="J116" s="48"/>
      <c r="K116" s="48"/>
      <c r="L116" s="48"/>
      <c r="M116" s="48"/>
      <c r="N116" s="48"/>
      <c r="O116" s="48"/>
      <c r="P116" s="48"/>
      <c r="Q116" s="48"/>
      <c r="R116" s="48"/>
      <c r="S116" s="48"/>
      <c r="T116" s="48"/>
      <c r="U116" s="48"/>
      <c r="V116" s="48"/>
      <c r="W116" s="48"/>
      <c r="X116" s="48"/>
      <c r="Y116" s="48"/>
      <c r="Z116" s="48"/>
      <c r="AA116" s="48"/>
      <c r="AB116" s="48"/>
      <c r="AC116" s="48"/>
    </row>
    <row r="117" spans="1:65" x14ac:dyDescent="0.3">
      <c r="A117" s="40"/>
      <c r="B117" s="40"/>
      <c r="C117" s="40"/>
      <c r="D117" s="40"/>
      <c r="E117" s="40"/>
      <c r="F117" s="40"/>
      <c r="G117" s="40"/>
      <c r="H117" s="48"/>
      <c r="I117" s="48"/>
      <c r="J117" s="48"/>
      <c r="K117" s="48"/>
      <c r="L117" s="48"/>
      <c r="M117" s="48"/>
      <c r="N117" s="48"/>
      <c r="O117" s="48"/>
      <c r="P117" s="48"/>
      <c r="Q117" s="48"/>
      <c r="R117" s="48"/>
      <c r="S117" s="48"/>
      <c r="T117" s="48"/>
      <c r="U117" s="48"/>
      <c r="V117" s="48"/>
      <c r="W117" s="48"/>
      <c r="X117" s="48"/>
      <c r="Y117" s="48"/>
      <c r="Z117" s="48"/>
      <c r="AA117" s="48"/>
      <c r="AB117" s="48"/>
      <c r="AC117" s="48"/>
    </row>
    <row r="118" spans="1:65" x14ac:dyDescent="0.3">
      <c r="A118" s="40"/>
      <c r="B118" s="40"/>
      <c r="C118" s="40"/>
      <c r="D118" s="40"/>
      <c r="E118" s="40"/>
      <c r="F118" s="40"/>
      <c r="G118" s="40"/>
      <c r="H118" s="48"/>
      <c r="I118" s="48"/>
      <c r="J118" s="48"/>
      <c r="K118" s="48"/>
      <c r="L118" s="48"/>
      <c r="M118" s="48"/>
      <c r="N118" s="48"/>
      <c r="O118" s="48"/>
      <c r="P118" s="48"/>
      <c r="Q118" s="48"/>
      <c r="R118" s="48"/>
      <c r="S118" s="48"/>
      <c r="T118" s="48"/>
      <c r="U118" s="48"/>
      <c r="V118" s="48"/>
      <c r="W118" s="48"/>
      <c r="X118" s="48"/>
      <c r="Y118" s="48"/>
      <c r="Z118" s="48"/>
      <c r="AA118" s="48"/>
      <c r="AB118" s="48"/>
      <c r="AC118" s="48"/>
    </row>
    <row r="119" spans="1:65" x14ac:dyDescent="0.3">
      <c r="A119" s="40"/>
      <c r="B119" s="40"/>
      <c r="C119" s="40"/>
      <c r="D119" s="40"/>
      <c r="E119" s="40"/>
      <c r="F119" s="40"/>
      <c r="G119" s="40"/>
      <c r="H119" s="48"/>
      <c r="I119" s="48"/>
      <c r="J119" s="48"/>
      <c r="K119" s="48"/>
      <c r="L119" s="48"/>
      <c r="M119" s="48"/>
      <c r="N119" s="48"/>
      <c r="O119" s="48"/>
      <c r="P119" s="48"/>
      <c r="Q119" s="48"/>
      <c r="R119" s="48"/>
      <c r="S119" s="48"/>
      <c r="T119" s="48"/>
      <c r="U119" s="48"/>
      <c r="V119" s="48"/>
      <c r="W119" s="48"/>
      <c r="X119" s="48"/>
      <c r="Y119" s="48"/>
      <c r="Z119" s="48"/>
      <c r="AA119" s="48"/>
      <c r="AB119" s="48"/>
      <c r="AC119" s="48"/>
    </row>
    <row r="120" spans="1:65" x14ac:dyDescent="0.3">
      <c r="A120" s="40"/>
      <c r="B120" s="40"/>
      <c r="C120" s="40"/>
      <c r="D120" s="40"/>
      <c r="E120" s="40"/>
      <c r="F120" s="40"/>
      <c r="G120" s="40"/>
      <c r="H120" s="48"/>
      <c r="I120" s="48"/>
      <c r="J120" s="48"/>
      <c r="K120" s="48"/>
      <c r="L120" s="48"/>
      <c r="M120" s="48"/>
      <c r="N120" s="48"/>
      <c r="O120" s="48"/>
      <c r="P120" s="48"/>
      <c r="Q120" s="48"/>
      <c r="R120" s="48"/>
      <c r="S120" s="48"/>
      <c r="T120" s="48"/>
      <c r="U120" s="48"/>
      <c r="V120" s="48"/>
      <c r="W120" s="48"/>
      <c r="X120" s="48"/>
      <c r="Y120" s="48"/>
      <c r="Z120" s="48"/>
      <c r="AA120" s="48"/>
      <c r="AB120" s="48"/>
      <c r="AC120" s="48"/>
    </row>
    <row r="121" spans="1:65" x14ac:dyDescent="0.3">
      <c r="A121" s="40"/>
      <c r="B121" s="40"/>
      <c r="C121" s="40"/>
      <c r="D121" s="40"/>
      <c r="E121" s="40"/>
      <c r="F121" s="40"/>
      <c r="G121" s="40"/>
      <c r="H121" s="48"/>
      <c r="I121" s="48"/>
      <c r="J121" s="48"/>
      <c r="K121" s="48"/>
      <c r="L121" s="48"/>
      <c r="M121" s="48"/>
      <c r="N121" s="48"/>
      <c r="O121" s="48"/>
      <c r="P121" s="48"/>
      <c r="Q121" s="48"/>
      <c r="R121" s="48"/>
      <c r="S121" s="48"/>
      <c r="T121" s="48"/>
      <c r="U121" s="48"/>
      <c r="V121" s="48"/>
      <c r="W121" s="48"/>
      <c r="X121" s="48"/>
      <c r="Y121" s="48"/>
      <c r="Z121" s="48"/>
      <c r="AA121" s="48"/>
      <c r="AB121" s="48"/>
      <c r="AC121" s="48"/>
    </row>
    <row r="122" spans="1:65" x14ac:dyDescent="0.3">
      <c r="A122" s="40"/>
      <c r="B122" s="40"/>
      <c r="C122" s="40"/>
      <c r="D122" s="40"/>
      <c r="E122" s="40"/>
      <c r="F122" s="40"/>
      <c r="G122" s="40"/>
      <c r="H122" s="48"/>
      <c r="I122" s="48"/>
      <c r="J122" s="48"/>
      <c r="K122" s="48"/>
      <c r="L122" s="48"/>
      <c r="M122" s="48"/>
      <c r="N122" s="48"/>
      <c r="O122" s="48"/>
      <c r="P122" s="48"/>
      <c r="Q122" s="48"/>
      <c r="R122" s="48"/>
      <c r="S122" s="48"/>
      <c r="T122" s="48"/>
      <c r="U122" s="48"/>
      <c r="V122" s="48"/>
      <c r="W122" s="48"/>
      <c r="X122" s="48"/>
      <c r="Y122" s="48"/>
      <c r="Z122" s="48"/>
      <c r="AA122" s="48"/>
      <c r="AB122" s="48"/>
      <c r="AC122" s="48"/>
    </row>
    <row r="123" spans="1:65" x14ac:dyDescent="0.3">
      <c r="A123" s="40"/>
      <c r="B123" s="40"/>
      <c r="C123" s="40"/>
      <c r="D123" s="40"/>
      <c r="E123" s="40"/>
      <c r="F123" s="40"/>
      <c r="G123" s="40"/>
      <c r="H123" s="48"/>
      <c r="I123" s="48"/>
      <c r="J123" s="48"/>
      <c r="K123" s="48"/>
      <c r="L123" s="48"/>
      <c r="M123" s="48"/>
      <c r="N123" s="48"/>
      <c r="O123" s="48"/>
      <c r="P123" s="48"/>
      <c r="Q123" s="48"/>
      <c r="R123" s="48"/>
      <c r="S123" s="48"/>
      <c r="T123" s="48"/>
      <c r="U123" s="48"/>
      <c r="V123" s="48"/>
      <c r="W123" s="48"/>
      <c r="X123" s="48"/>
      <c r="Y123" s="48"/>
      <c r="Z123" s="48"/>
      <c r="AA123" s="48"/>
      <c r="AB123" s="48"/>
      <c r="AC123" s="48"/>
    </row>
    <row r="124" spans="1:65" x14ac:dyDescent="0.3">
      <c r="A124" s="40"/>
      <c r="B124" s="40"/>
      <c r="C124" s="40"/>
      <c r="D124" s="40"/>
      <c r="E124" s="40"/>
      <c r="F124" s="40"/>
      <c r="G124" s="40"/>
      <c r="H124" s="48"/>
      <c r="I124" s="48"/>
      <c r="J124" s="48"/>
      <c r="K124" s="48"/>
      <c r="L124" s="48"/>
      <c r="M124" s="48"/>
      <c r="N124" s="48"/>
      <c r="O124" s="48"/>
      <c r="P124" s="48"/>
      <c r="Q124" s="48"/>
      <c r="R124" s="48"/>
      <c r="S124" s="48"/>
      <c r="T124" s="48"/>
      <c r="U124" s="48"/>
      <c r="V124" s="48"/>
      <c r="W124" s="48"/>
      <c r="X124" s="48"/>
      <c r="Y124" s="48"/>
      <c r="Z124" s="48"/>
      <c r="AA124" s="48"/>
      <c r="AB124" s="48"/>
      <c r="AC124" s="48"/>
    </row>
    <row r="125" spans="1:65" x14ac:dyDescent="0.3">
      <c r="A125" s="40"/>
      <c r="B125" s="40"/>
      <c r="C125" s="40"/>
      <c r="D125" s="40"/>
      <c r="E125" s="40"/>
      <c r="F125" s="40"/>
      <c r="G125" s="40"/>
      <c r="H125" s="48"/>
      <c r="I125" s="48"/>
      <c r="J125" s="48"/>
      <c r="K125" s="48"/>
      <c r="L125" s="48"/>
      <c r="M125" s="48"/>
      <c r="N125" s="48"/>
      <c r="O125" s="48"/>
      <c r="P125" s="48"/>
      <c r="Q125" s="48"/>
      <c r="R125" s="48"/>
      <c r="S125" s="48"/>
      <c r="T125" s="48"/>
      <c r="U125" s="48"/>
      <c r="V125" s="48"/>
      <c r="W125" s="48"/>
      <c r="X125" s="48"/>
      <c r="Y125" s="48"/>
      <c r="Z125" s="48"/>
      <c r="AA125" s="48"/>
      <c r="AB125" s="48"/>
      <c r="AC125" s="48"/>
    </row>
    <row r="126" spans="1:65" x14ac:dyDescent="0.3">
      <c r="A126" s="40"/>
      <c r="B126" s="40"/>
      <c r="C126" s="40"/>
      <c r="D126" s="40"/>
      <c r="E126" s="40"/>
      <c r="F126" s="40"/>
      <c r="G126" s="40"/>
    </row>
    <row r="127" spans="1:65" x14ac:dyDescent="0.3">
      <c r="A127" s="40"/>
      <c r="B127" s="40"/>
      <c r="C127" s="40"/>
      <c r="D127" s="40"/>
      <c r="E127" s="40"/>
      <c r="F127" s="40"/>
      <c r="G127" s="40"/>
    </row>
    <row r="128" spans="1:65" x14ac:dyDescent="0.3">
      <c r="A128" s="40"/>
      <c r="B128" s="40"/>
      <c r="C128" s="40"/>
      <c r="D128" s="40"/>
      <c r="E128" s="40"/>
      <c r="F128" s="40"/>
      <c r="G128" s="40"/>
    </row>
    <row r="129" spans="1:7" x14ac:dyDescent="0.3">
      <c r="A129" s="40"/>
      <c r="B129" s="40"/>
      <c r="C129" s="40"/>
      <c r="D129" s="40"/>
      <c r="E129" s="40"/>
      <c r="F129" s="40"/>
      <c r="G129" s="40"/>
    </row>
    <row r="130" spans="1:7" x14ac:dyDescent="0.3">
      <c r="A130" s="40"/>
      <c r="B130" s="40"/>
      <c r="C130" s="40"/>
      <c r="D130" s="40"/>
      <c r="E130" s="40"/>
      <c r="F130" s="40"/>
      <c r="G130" s="40"/>
    </row>
    <row r="131" spans="1:7" x14ac:dyDescent="0.3">
      <c r="A131" s="40"/>
      <c r="B131" s="40"/>
      <c r="C131" s="40"/>
      <c r="D131" s="40"/>
      <c r="E131" s="40"/>
      <c r="F131" s="40"/>
      <c r="G131" s="40"/>
    </row>
    <row r="132" spans="1:7" x14ac:dyDescent="0.3">
      <c r="A132" s="40"/>
      <c r="B132" s="40"/>
      <c r="C132" s="40"/>
      <c r="D132" s="40"/>
      <c r="E132" s="40"/>
      <c r="F132" s="40"/>
      <c r="G132" s="40"/>
    </row>
    <row r="133" spans="1:7" x14ac:dyDescent="0.3">
      <c r="A133" s="40"/>
      <c r="B133" s="40"/>
      <c r="C133" s="40"/>
      <c r="D133" s="40"/>
      <c r="E133" s="40"/>
      <c r="F133" s="40"/>
      <c r="G133" s="40"/>
    </row>
    <row r="134" spans="1:7" x14ac:dyDescent="0.3">
      <c r="A134" s="40"/>
      <c r="B134" s="40"/>
      <c r="C134" s="40"/>
      <c r="D134" s="40"/>
      <c r="E134" s="40"/>
      <c r="F134" s="40"/>
      <c r="G134" s="40"/>
    </row>
    <row r="135" spans="1:7" x14ac:dyDescent="0.3">
      <c r="A135" s="40"/>
      <c r="B135" s="40"/>
      <c r="C135" s="40"/>
      <c r="D135" s="40"/>
      <c r="E135" s="40"/>
      <c r="F135" s="40"/>
      <c r="G135" s="40"/>
    </row>
    <row r="136" spans="1:7" x14ac:dyDescent="0.3">
      <c r="A136" s="40"/>
      <c r="B136" s="40"/>
      <c r="C136" s="40"/>
      <c r="D136" s="40"/>
      <c r="E136" s="40"/>
      <c r="F136" s="40"/>
      <c r="G136" s="40"/>
    </row>
    <row r="137" spans="1:7" x14ac:dyDescent="0.3">
      <c r="A137" s="40"/>
      <c r="B137" s="40"/>
      <c r="C137" s="40"/>
      <c r="D137" s="40"/>
      <c r="E137" s="40"/>
      <c r="F137" s="40"/>
      <c r="G137" s="40"/>
    </row>
    <row r="138" spans="1:7" x14ac:dyDescent="0.3">
      <c r="A138" s="40"/>
      <c r="B138" s="40"/>
      <c r="C138" s="40"/>
      <c r="D138" s="40"/>
      <c r="E138" s="40"/>
      <c r="F138" s="40"/>
      <c r="G138" s="40"/>
    </row>
    <row r="139" spans="1:7" x14ac:dyDescent="0.3">
      <c r="A139" s="40"/>
      <c r="B139" s="40"/>
      <c r="C139" s="40"/>
      <c r="D139" s="40"/>
      <c r="E139" s="40"/>
      <c r="F139" s="40"/>
      <c r="G139" s="40"/>
    </row>
    <row r="140" spans="1:7" x14ac:dyDescent="0.3">
      <c r="A140" s="40"/>
      <c r="B140" s="40"/>
      <c r="C140" s="40"/>
      <c r="D140" s="40"/>
      <c r="E140" s="40"/>
      <c r="F140" s="40"/>
      <c r="G140" s="40"/>
    </row>
    <row r="141" spans="1:7" x14ac:dyDescent="0.3">
      <c r="A141" s="40"/>
      <c r="B141" s="40"/>
      <c r="C141" s="40"/>
      <c r="D141" s="40"/>
      <c r="E141" s="40"/>
      <c r="F141" s="40"/>
      <c r="G141" s="40"/>
    </row>
    <row r="142" spans="1:7" x14ac:dyDescent="0.3">
      <c r="A142" s="40"/>
      <c r="B142" s="40"/>
      <c r="C142" s="40"/>
      <c r="D142" s="40"/>
      <c r="E142" s="40"/>
      <c r="F142" s="40"/>
      <c r="G142" s="40"/>
    </row>
    <row r="143" spans="1:7" x14ac:dyDescent="0.3">
      <c r="A143" s="40"/>
      <c r="B143" s="40"/>
      <c r="C143" s="40"/>
      <c r="D143" s="40"/>
      <c r="E143" s="40"/>
      <c r="F143" s="40"/>
      <c r="G143" s="40"/>
    </row>
    <row r="144" spans="1:7" x14ac:dyDescent="0.3">
      <c r="A144" s="40"/>
      <c r="B144" s="40"/>
      <c r="C144" s="40"/>
      <c r="D144" s="40"/>
      <c r="E144" s="40"/>
      <c r="F144" s="40"/>
      <c r="G144" s="40"/>
    </row>
    <row r="145" spans="1:7" x14ac:dyDescent="0.3">
      <c r="A145" s="40"/>
      <c r="B145" s="40"/>
      <c r="C145" s="40"/>
      <c r="D145" s="40"/>
      <c r="E145" s="40"/>
      <c r="F145" s="40"/>
      <c r="G145" s="40"/>
    </row>
    <row r="169" spans="37:45" x14ac:dyDescent="0.3">
      <c r="AK169" s="40">
        <v>130</v>
      </c>
      <c r="AL169" s="92">
        <f>AK169*AK169</f>
        <v>16900</v>
      </c>
      <c r="AM169" s="92">
        <f>AK169</f>
        <v>130</v>
      </c>
      <c r="AN169" s="92">
        <f>1</f>
        <v>1</v>
      </c>
    </row>
    <row r="170" spans="37:45" x14ac:dyDescent="0.3">
      <c r="AL170" s="92">
        <f>AL19*AL169</f>
        <v>0</v>
      </c>
      <c r="AM170" s="92">
        <f>AM19*AM169</f>
        <v>-3.3854166666666486E-3</v>
      </c>
      <c r="AN170" s="92">
        <f>AN19*AN169</f>
        <v>6.2499999999999726E-3</v>
      </c>
      <c r="AO170" s="71">
        <f>SUM(AL170:AN170)</f>
        <v>2.864583333333324E-3</v>
      </c>
    </row>
    <row r="171" spans="37:45" x14ac:dyDescent="0.3">
      <c r="AS171" s="74"/>
    </row>
    <row r="172" spans="37:45" x14ac:dyDescent="0.3">
      <c r="AO172" s="92"/>
      <c r="AP172" s="71"/>
    </row>
    <row r="173" spans="37:45" x14ac:dyDescent="0.3">
      <c r="AL173" s="57">
        <f>G13</f>
        <v>0</v>
      </c>
      <c r="AM173" s="71">
        <f>A13</f>
        <v>0</v>
      </c>
    </row>
    <row r="175" spans="37:45" x14ac:dyDescent="0.3">
      <c r="AN175" s="68"/>
    </row>
    <row r="176" spans="37:45" x14ac:dyDescent="0.3">
      <c r="AL176" s="40" t="s">
        <v>20</v>
      </c>
      <c r="AM176" s="40" t="s">
        <v>29</v>
      </c>
    </row>
    <row r="177" spans="38:45" x14ac:dyDescent="0.3">
      <c r="AL177" s="40" t="s">
        <v>15</v>
      </c>
      <c r="AM177" s="40" t="s">
        <v>19</v>
      </c>
      <c r="AN177" s="40" t="s">
        <v>26</v>
      </c>
      <c r="AO177" s="40" t="s">
        <v>19</v>
      </c>
      <c r="AS177" s="40" t="s">
        <v>27</v>
      </c>
    </row>
    <row r="178" spans="38:45" x14ac:dyDescent="0.3">
      <c r="AL178" s="57">
        <f>G13</f>
        <v>0</v>
      </c>
      <c r="AM178" s="71">
        <f>A13</f>
        <v>0</v>
      </c>
      <c r="AN178" s="91">
        <f>$G$22+0.2</f>
        <v>0.2</v>
      </c>
      <c r="AO178" s="71">
        <f t="shared" ref="AO178:AO184" si="73">AM178</f>
        <v>0</v>
      </c>
      <c r="AP178" s="40" t="s">
        <v>28</v>
      </c>
      <c r="AQ178" s="40" t="s">
        <v>24</v>
      </c>
      <c r="AR178" s="40" t="s">
        <v>25</v>
      </c>
      <c r="AS178" s="91">
        <f t="shared" ref="AS178:AS184" si="74">AN178+1.5</f>
        <v>1.7</v>
      </c>
    </row>
    <row r="179" spans="38:45" x14ac:dyDescent="0.3">
      <c r="AL179" s="57">
        <f>G14</f>
        <v>0</v>
      </c>
      <c r="AM179" s="74">
        <f t="shared" ref="AM179:AM184" si="75">IF(A14="",#N/A,A14)</f>
        <v>40</v>
      </c>
      <c r="AN179" s="91">
        <f>$G$22+0.2</f>
        <v>0.2</v>
      </c>
      <c r="AO179" s="74">
        <f t="shared" si="73"/>
        <v>40</v>
      </c>
      <c r="AP179" s="132">
        <f t="shared" ref="AP179:AP184" si="76">AL179</f>
        <v>0</v>
      </c>
      <c r="AQ179" s="40">
        <f t="shared" ref="AQ179:AQ184" si="77">AP179*AP179</f>
        <v>0</v>
      </c>
      <c r="AR179" s="40">
        <f t="shared" ref="AR179:AR184" si="78">AQ179*AP179</f>
        <v>0</v>
      </c>
      <c r="AS179" s="91">
        <f t="shared" si="74"/>
        <v>1.7</v>
      </c>
    </row>
    <row r="180" spans="38:45" x14ac:dyDescent="0.3">
      <c r="AL180" s="57">
        <f>IF(A15="",#N/A,G15)</f>
        <v>0</v>
      </c>
      <c r="AM180" s="74">
        <f t="shared" si="75"/>
        <v>80</v>
      </c>
      <c r="AN180" s="91">
        <f>$G$22+0.2</f>
        <v>0.2</v>
      </c>
      <c r="AO180" s="74">
        <f t="shared" si="73"/>
        <v>80</v>
      </c>
      <c r="AP180" s="132">
        <f t="shared" si="76"/>
        <v>0</v>
      </c>
      <c r="AQ180" s="40">
        <f t="shared" si="77"/>
        <v>0</v>
      </c>
      <c r="AR180" s="40">
        <f t="shared" si="78"/>
        <v>0</v>
      </c>
      <c r="AS180" s="91">
        <f t="shared" si="74"/>
        <v>1.7</v>
      </c>
    </row>
    <row r="181" spans="38:45" x14ac:dyDescent="0.3">
      <c r="AL181" s="57">
        <f>IF(A16="",#N/A,G16)</f>
        <v>0</v>
      </c>
      <c r="AM181" s="74">
        <f t="shared" si="75"/>
        <v>120</v>
      </c>
      <c r="AN181" s="91">
        <f>$G$22+0.2</f>
        <v>0.2</v>
      </c>
      <c r="AO181" s="74">
        <f t="shared" si="73"/>
        <v>120</v>
      </c>
      <c r="AP181" s="132">
        <f t="shared" si="76"/>
        <v>0</v>
      </c>
      <c r="AQ181" s="40">
        <f t="shared" si="77"/>
        <v>0</v>
      </c>
      <c r="AR181" s="40">
        <f t="shared" si="78"/>
        <v>0</v>
      </c>
      <c r="AS181" s="91">
        <f t="shared" si="74"/>
        <v>1.7</v>
      </c>
    </row>
    <row r="182" spans="38:45" x14ac:dyDescent="0.3">
      <c r="AL182" s="57" t="e">
        <f>IF(A17="",#N/A,G17)</f>
        <v>#N/A</v>
      </c>
      <c r="AM182" s="74" t="e">
        <f t="shared" si="75"/>
        <v>#N/A</v>
      </c>
      <c r="AN182" s="91" t="e">
        <f>IF(A17="",#N/A,$G$22+0.2)</f>
        <v>#N/A</v>
      </c>
      <c r="AO182" s="74" t="e">
        <f t="shared" si="73"/>
        <v>#N/A</v>
      </c>
      <c r="AP182" s="132" t="e">
        <f t="shared" si="76"/>
        <v>#N/A</v>
      </c>
      <c r="AQ182" s="40" t="e">
        <f t="shared" si="77"/>
        <v>#N/A</v>
      </c>
      <c r="AR182" s="40" t="e">
        <f t="shared" si="78"/>
        <v>#N/A</v>
      </c>
      <c r="AS182" s="91" t="e">
        <f t="shared" si="74"/>
        <v>#N/A</v>
      </c>
    </row>
    <row r="183" spans="38:45" x14ac:dyDescent="0.3">
      <c r="AL183" s="57" t="e">
        <f>IF(A18="",#N/A,G18)</f>
        <v>#N/A</v>
      </c>
      <c r="AM183" s="74" t="e">
        <f t="shared" si="75"/>
        <v>#N/A</v>
      </c>
      <c r="AN183" s="91" t="e">
        <f>IF(A18="",#N/A,$G$22+0.2)</f>
        <v>#N/A</v>
      </c>
      <c r="AO183" s="74" t="e">
        <f t="shared" si="73"/>
        <v>#N/A</v>
      </c>
      <c r="AP183" s="132" t="e">
        <f t="shared" si="76"/>
        <v>#N/A</v>
      </c>
      <c r="AQ183" s="40" t="e">
        <f t="shared" si="77"/>
        <v>#N/A</v>
      </c>
      <c r="AR183" s="40" t="e">
        <f t="shared" si="78"/>
        <v>#N/A</v>
      </c>
      <c r="AS183" s="91" t="e">
        <f t="shared" si="74"/>
        <v>#N/A</v>
      </c>
    </row>
    <row r="184" spans="38:45" x14ac:dyDescent="0.3">
      <c r="AL184" s="57" t="e">
        <f>IF(A19="",#N/A,G19)</f>
        <v>#N/A</v>
      </c>
      <c r="AM184" s="74" t="e">
        <f t="shared" si="75"/>
        <v>#N/A</v>
      </c>
      <c r="AN184" s="91" t="e">
        <f>IF(A19="",#N/A,$G$22+0.2)</f>
        <v>#N/A</v>
      </c>
      <c r="AO184" s="74" t="e">
        <f t="shared" si="73"/>
        <v>#N/A</v>
      </c>
      <c r="AP184" s="132" t="e">
        <f t="shared" si="76"/>
        <v>#N/A</v>
      </c>
      <c r="AQ184" s="40" t="e">
        <f t="shared" si="77"/>
        <v>#N/A</v>
      </c>
      <c r="AR184" s="40" t="e">
        <f t="shared" si="78"/>
        <v>#N/A</v>
      </c>
      <c r="AS184" s="91" t="e">
        <f t="shared" si="74"/>
        <v>#N/A</v>
      </c>
    </row>
    <row r="185" spans="38:45" x14ac:dyDescent="0.3">
      <c r="AL185" s="57"/>
    </row>
    <row r="186" spans="38:45" x14ac:dyDescent="0.3">
      <c r="AL186" s="40">
        <v>3</v>
      </c>
      <c r="AM186" s="92">
        <f t="array" ref="AM186:AO186">LINEST(AO179:AO180,AP179:AQ180)</f>
        <v>0</v>
      </c>
      <c r="AN186" s="92">
        <v>0</v>
      </c>
      <c r="AO186" s="92">
        <v>60</v>
      </c>
      <c r="AP186" s="92"/>
    </row>
    <row r="187" spans="38:45" x14ac:dyDescent="0.3">
      <c r="AL187" s="40">
        <v>4</v>
      </c>
      <c r="AM187" s="92">
        <f t="array" ref="AM187:AO187">LINEST(AO179:AO181,AP179:AQ181)</f>
        <v>0</v>
      </c>
      <c r="AN187" s="92">
        <v>0</v>
      </c>
      <c r="AO187" s="92">
        <v>80</v>
      </c>
      <c r="AP187" s="92"/>
    </row>
    <row r="188" spans="38:45" x14ac:dyDescent="0.3">
      <c r="AL188" s="40">
        <v>5</v>
      </c>
      <c r="AM188" s="92" t="e">
        <f t="array" ref="AM188:AO188">LINEST(AO179:AO182,AP179:AQ182)</f>
        <v>#VALUE!</v>
      </c>
      <c r="AN188" s="92" t="e">
        <v>#VALUE!</v>
      </c>
      <c r="AO188" s="92" t="e">
        <v>#VALUE!</v>
      </c>
      <c r="AP188" s="92"/>
    </row>
    <row r="189" spans="38:45" x14ac:dyDescent="0.3">
      <c r="AL189" s="40">
        <v>6</v>
      </c>
      <c r="AM189" s="92" t="e">
        <f t="array" ref="AM189:AO189">LINEST(AO179:AO183,AP179:AQ183)</f>
        <v>#VALUE!</v>
      </c>
      <c r="AN189" s="92" t="e">
        <v>#VALUE!</v>
      </c>
      <c r="AO189" s="92" t="e">
        <v>#VALUE!</v>
      </c>
      <c r="AP189" s="92"/>
    </row>
    <row r="190" spans="38:45" x14ac:dyDescent="0.3">
      <c r="AL190" s="40">
        <v>7</v>
      </c>
      <c r="AM190" s="92" t="e">
        <f t="array" ref="AM190:AO190">LINEST(AO179:AO184,AP179:AQ184)</f>
        <v>#VALUE!</v>
      </c>
      <c r="AN190" s="92" t="e">
        <v>#VALUE!</v>
      </c>
      <c r="AO190" s="92" t="e">
        <v>#VALUE!</v>
      </c>
      <c r="AP190" s="133"/>
    </row>
    <row r="193" spans="38:45" x14ac:dyDescent="0.3">
      <c r="AM193" s="40">
        <f>VLOOKUP($A$23,$AL$186:$AP$190,2)</f>
        <v>0</v>
      </c>
      <c r="AN193" s="40">
        <f>VLOOKUP($A$23,$AL$186:$AP$190,3)</f>
        <v>0</v>
      </c>
      <c r="AO193" s="40">
        <f>VLOOKUP($A$23,$AL$186:$AP$190,4)</f>
        <v>80</v>
      </c>
    </row>
    <row r="194" spans="38:45" x14ac:dyDescent="0.3">
      <c r="AM194" s="40">
        <f>AN179*AN179</f>
        <v>4.0000000000000008E-2</v>
      </c>
      <c r="AN194" s="91">
        <f>AN179</f>
        <v>0.2</v>
      </c>
      <c r="AO194" s="91">
        <v>1</v>
      </c>
    </row>
    <row r="195" spans="38:45" x14ac:dyDescent="0.3">
      <c r="AM195" s="40">
        <f>AM193*AM194</f>
        <v>0</v>
      </c>
      <c r="AN195" s="40">
        <f>AN193*AN194</f>
        <v>0</v>
      </c>
      <c r="AO195" s="40">
        <f>AO193*AO194</f>
        <v>80</v>
      </c>
      <c r="AQ195" s="71">
        <f>SUM(AM195:AP195)</f>
        <v>80</v>
      </c>
    </row>
    <row r="196" spans="38:45" x14ac:dyDescent="0.3">
      <c r="AM196" s="40">
        <f>AS179*AS179</f>
        <v>2.8899999999999997</v>
      </c>
      <c r="AN196" s="91">
        <f>AS179</f>
        <v>1.7</v>
      </c>
      <c r="AO196" s="91">
        <v>1</v>
      </c>
      <c r="AQ196" s="71"/>
    </row>
    <row r="197" spans="38:45" x14ac:dyDescent="0.3">
      <c r="AM197" s="40">
        <f>AM196*AM193</f>
        <v>0</v>
      </c>
      <c r="AN197" s="40">
        <f>AN196*AN193</f>
        <v>0</v>
      </c>
      <c r="AO197" s="40">
        <f>AO196*AO193</f>
        <v>80</v>
      </c>
      <c r="AQ197" s="71">
        <f>SUM(AM197:AP197)</f>
        <v>80</v>
      </c>
    </row>
    <row r="201" spans="38:45" x14ac:dyDescent="0.3">
      <c r="AL201" s="40" t="s">
        <v>20</v>
      </c>
      <c r="AM201" s="40" t="s">
        <v>23</v>
      </c>
    </row>
    <row r="202" spans="38:45" x14ac:dyDescent="0.3">
      <c r="AL202" s="40" t="s">
        <v>15</v>
      </c>
      <c r="AM202" s="40" t="s">
        <v>23</v>
      </c>
      <c r="AN202" s="40" t="s">
        <v>26</v>
      </c>
      <c r="AS202" s="40" t="s">
        <v>27</v>
      </c>
    </row>
    <row r="203" spans="38:45" x14ac:dyDescent="0.3">
      <c r="AL203" s="57">
        <f>G13</f>
        <v>0</v>
      </c>
      <c r="AM203" s="68">
        <f>E13</f>
        <v>76</v>
      </c>
      <c r="AN203" s="91">
        <f t="shared" ref="AN203:AN209" si="79">$G$22+0.2</f>
        <v>0.2</v>
      </c>
      <c r="AO203" s="40" t="s">
        <v>19</v>
      </c>
      <c r="AP203" s="40" t="s">
        <v>28</v>
      </c>
      <c r="AQ203" s="40" t="s">
        <v>24</v>
      </c>
      <c r="AR203" s="40" t="s">
        <v>25</v>
      </c>
      <c r="AS203" s="91">
        <f t="shared" ref="AS203:AS209" si="80">AN203+1.5</f>
        <v>1.7</v>
      </c>
    </row>
    <row r="204" spans="38:45" x14ac:dyDescent="0.3">
      <c r="AL204" s="57">
        <f>G14</f>
        <v>0</v>
      </c>
      <c r="AM204" s="68">
        <f t="shared" ref="AM204:AM209" si="81">IF(A14="",#N/A,E14)</f>
        <v>88</v>
      </c>
      <c r="AN204" s="91">
        <f t="shared" si="79"/>
        <v>0.2</v>
      </c>
      <c r="AO204" s="68">
        <f t="shared" ref="AO204:AO209" si="82">AM204</f>
        <v>88</v>
      </c>
      <c r="AP204" s="132">
        <f t="shared" ref="AP204:AP209" si="83">AL204</f>
        <v>0</v>
      </c>
      <c r="AQ204" s="40">
        <f t="shared" ref="AQ204:AQ209" si="84">AP204*AP204</f>
        <v>0</v>
      </c>
      <c r="AR204" s="40">
        <f t="shared" ref="AR204:AR209" si="85">AQ204*AP204</f>
        <v>0</v>
      </c>
      <c r="AS204" s="91">
        <f t="shared" si="80"/>
        <v>1.7</v>
      </c>
    </row>
    <row r="205" spans="38:45" x14ac:dyDescent="0.3">
      <c r="AL205" s="57">
        <f>IF(A15="",#N/A,G15)</f>
        <v>0</v>
      </c>
      <c r="AM205" s="68">
        <f t="shared" si="81"/>
        <v>110</v>
      </c>
      <c r="AN205" s="91">
        <f t="shared" si="79"/>
        <v>0.2</v>
      </c>
      <c r="AO205" s="68">
        <f t="shared" si="82"/>
        <v>110</v>
      </c>
      <c r="AP205" s="132">
        <f t="shared" si="83"/>
        <v>0</v>
      </c>
      <c r="AQ205" s="40">
        <f t="shared" si="84"/>
        <v>0</v>
      </c>
      <c r="AR205" s="40">
        <f t="shared" si="85"/>
        <v>0</v>
      </c>
      <c r="AS205" s="91">
        <f t="shared" si="80"/>
        <v>1.7</v>
      </c>
    </row>
    <row r="206" spans="38:45" x14ac:dyDescent="0.3">
      <c r="AL206" s="57">
        <f>IF(A16="",#N/A,G16)</f>
        <v>0</v>
      </c>
      <c r="AM206" s="68">
        <f t="shared" si="81"/>
        <v>132</v>
      </c>
      <c r="AN206" s="91">
        <f t="shared" si="79"/>
        <v>0.2</v>
      </c>
      <c r="AO206" s="68">
        <f t="shared" si="82"/>
        <v>132</v>
      </c>
      <c r="AP206" s="132">
        <f t="shared" si="83"/>
        <v>0</v>
      </c>
      <c r="AQ206" s="40">
        <f t="shared" si="84"/>
        <v>0</v>
      </c>
      <c r="AR206" s="40">
        <f t="shared" si="85"/>
        <v>0</v>
      </c>
      <c r="AS206" s="91">
        <f t="shared" si="80"/>
        <v>1.7</v>
      </c>
    </row>
    <row r="207" spans="38:45" x14ac:dyDescent="0.3">
      <c r="AL207" s="57" t="e">
        <f>IF(A17="",#N/A,G17)</f>
        <v>#N/A</v>
      </c>
      <c r="AM207" s="68" t="e">
        <f t="shared" si="81"/>
        <v>#N/A</v>
      </c>
      <c r="AN207" s="91">
        <f t="shared" si="79"/>
        <v>0.2</v>
      </c>
      <c r="AO207" s="68" t="e">
        <f t="shared" si="82"/>
        <v>#N/A</v>
      </c>
      <c r="AP207" s="132" t="e">
        <f t="shared" si="83"/>
        <v>#N/A</v>
      </c>
      <c r="AQ207" s="40" t="e">
        <f t="shared" si="84"/>
        <v>#N/A</v>
      </c>
      <c r="AR207" s="40" t="e">
        <f t="shared" si="85"/>
        <v>#N/A</v>
      </c>
      <c r="AS207" s="91">
        <f t="shared" si="80"/>
        <v>1.7</v>
      </c>
    </row>
    <row r="208" spans="38:45" x14ac:dyDescent="0.3">
      <c r="AL208" s="57" t="e">
        <f>IF(A18="",#N/A,G18)</f>
        <v>#N/A</v>
      </c>
      <c r="AM208" s="68" t="e">
        <f t="shared" si="81"/>
        <v>#N/A</v>
      </c>
      <c r="AN208" s="91">
        <f t="shared" si="79"/>
        <v>0.2</v>
      </c>
      <c r="AO208" s="68" t="e">
        <f t="shared" si="82"/>
        <v>#N/A</v>
      </c>
      <c r="AP208" s="132" t="e">
        <f t="shared" si="83"/>
        <v>#N/A</v>
      </c>
      <c r="AQ208" s="40" t="e">
        <f t="shared" si="84"/>
        <v>#N/A</v>
      </c>
      <c r="AR208" s="40" t="e">
        <f t="shared" si="85"/>
        <v>#N/A</v>
      </c>
      <c r="AS208" s="91">
        <f t="shared" si="80"/>
        <v>1.7</v>
      </c>
    </row>
    <row r="209" spans="37:45" x14ac:dyDescent="0.3">
      <c r="AL209" s="57" t="e">
        <f>IF(A19="",#N/A,G19)</f>
        <v>#N/A</v>
      </c>
      <c r="AM209" s="68" t="e">
        <f t="shared" si="81"/>
        <v>#N/A</v>
      </c>
      <c r="AN209" s="91">
        <f t="shared" si="79"/>
        <v>0.2</v>
      </c>
      <c r="AO209" s="68" t="e">
        <f t="shared" si="82"/>
        <v>#N/A</v>
      </c>
      <c r="AP209" s="132" t="e">
        <f t="shared" si="83"/>
        <v>#N/A</v>
      </c>
      <c r="AQ209" s="40" t="e">
        <f t="shared" si="84"/>
        <v>#N/A</v>
      </c>
      <c r="AR209" s="40" t="e">
        <f t="shared" si="85"/>
        <v>#N/A</v>
      </c>
      <c r="AS209" s="91">
        <f t="shared" si="80"/>
        <v>1.7</v>
      </c>
    </row>
    <row r="210" spans="37:45" x14ac:dyDescent="0.3">
      <c r="AK210" s="40" t="s">
        <v>30</v>
      </c>
      <c r="AL210" s="57"/>
    </row>
    <row r="211" spans="37:45" x14ac:dyDescent="0.3">
      <c r="AL211" s="40">
        <v>3</v>
      </c>
      <c r="AM211" s="92">
        <f t="array" ref="AM211:AO211">LINEST(AO204:AO205,AP204:AQ205)</f>
        <v>0</v>
      </c>
      <c r="AN211" s="92">
        <v>0</v>
      </c>
      <c r="AO211" s="92">
        <v>99</v>
      </c>
      <c r="AP211" s="92"/>
    </row>
    <row r="212" spans="37:45" x14ac:dyDescent="0.3">
      <c r="AL212" s="40">
        <v>4</v>
      </c>
      <c r="AM212" s="92">
        <f t="array" ref="AM212:AO212">LINEST(AO204:AO206,AP204:AQ206)</f>
        <v>0</v>
      </c>
      <c r="AN212" s="92">
        <v>0</v>
      </c>
      <c r="AO212" s="92">
        <v>110</v>
      </c>
      <c r="AP212" s="92"/>
    </row>
    <row r="213" spans="37:45" x14ac:dyDescent="0.3">
      <c r="AL213" s="40">
        <v>5</v>
      </c>
      <c r="AM213" s="92" t="e">
        <f t="array" ref="AM213:AO213">LINEST(AO204:AO207,AP204:AQ207)</f>
        <v>#VALUE!</v>
      </c>
      <c r="AN213" s="92" t="e">
        <v>#VALUE!</v>
      </c>
      <c r="AO213" s="92" t="e">
        <v>#VALUE!</v>
      </c>
      <c r="AP213" s="92"/>
    </row>
    <row r="214" spans="37:45" x14ac:dyDescent="0.3">
      <c r="AL214" s="40">
        <v>6</v>
      </c>
      <c r="AM214" s="92" t="e">
        <f t="array" ref="AM214:AO214">LINEST(AO204:AO208,AP204:AQ208)</f>
        <v>#VALUE!</v>
      </c>
      <c r="AN214" s="92" t="e">
        <v>#VALUE!</v>
      </c>
      <c r="AO214" s="92" t="e">
        <v>#VALUE!</v>
      </c>
      <c r="AP214" s="92"/>
    </row>
    <row r="215" spans="37:45" x14ac:dyDescent="0.3">
      <c r="AL215" s="40">
        <v>7</v>
      </c>
      <c r="AM215" s="92" t="e">
        <f t="array" ref="AM215:AO215">LINEST(AO204:AO209,AP204:AQ209)</f>
        <v>#VALUE!</v>
      </c>
      <c r="AN215" s="92" t="e">
        <v>#VALUE!</v>
      </c>
      <c r="AO215" s="92" t="e">
        <v>#VALUE!</v>
      </c>
      <c r="AP215" s="133"/>
    </row>
    <row r="218" spans="37:45" x14ac:dyDescent="0.3">
      <c r="AM218" s="40">
        <f>VLOOKUP($A$23,$AL$211:$AP$215,2)</f>
        <v>0</v>
      </c>
      <c r="AN218" s="40">
        <f>VLOOKUP($A$23,$AL$211:$AP$215,3)</f>
        <v>0</v>
      </c>
      <c r="AO218" s="40">
        <f>VLOOKUP($A$23,$AL$211:$AP$215,4)</f>
        <v>110</v>
      </c>
      <c r="AP218" s="40">
        <f>VLOOKUP($A$23,$AL$211:$AP$215,5)</f>
        <v>0</v>
      </c>
    </row>
    <row r="219" spans="37:45" x14ac:dyDescent="0.3">
      <c r="AM219" s="40">
        <f>AN204*AN204</f>
        <v>4.0000000000000008E-2</v>
      </c>
      <c r="AN219" s="91">
        <f>AN204</f>
        <v>0.2</v>
      </c>
      <c r="AO219" s="91">
        <v>1</v>
      </c>
      <c r="AP219" s="40">
        <v>1</v>
      </c>
    </row>
    <row r="220" spans="37:45" x14ac:dyDescent="0.3">
      <c r="AM220" s="40">
        <f>AM218*AM219</f>
        <v>0</v>
      </c>
      <c r="AN220" s="40">
        <f>AN218*AN219</f>
        <v>0</v>
      </c>
      <c r="AO220" s="40">
        <f>AO218*AO219</f>
        <v>110</v>
      </c>
      <c r="AP220" s="40">
        <f>AP218*AP219</f>
        <v>0</v>
      </c>
      <c r="AQ220" s="71">
        <f>SUM(AM220:AO220)</f>
        <v>110</v>
      </c>
    </row>
    <row r="221" spans="37:45" x14ac:dyDescent="0.3">
      <c r="AM221" s="40">
        <f>AS204*AS204</f>
        <v>2.8899999999999997</v>
      </c>
      <c r="AN221" s="91">
        <f>AS204</f>
        <v>1.7</v>
      </c>
      <c r="AO221" s="91">
        <v>1</v>
      </c>
      <c r="AP221" s="40">
        <v>1</v>
      </c>
      <c r="AQ221" s="71"/>
    </row>
    <row r="222" spans="37:45" x14ac:dyDescent="0.3">
      <c r="AM222" s="40">
        <f>AM221*AM218</f>
        <v>0</v>
      </c>
      <c r="AN222" s="40">
        <f>AN221*AN218</f>
        <v>0</v>
      </c>
      <c r="AO222" s="40">
        <f>AO221*AO218</f>
        <v>110</v>
      </c>
      <c r="AP222" s="40">
        <f>AP221*AP218</f>
        <v>0</v>
      </c>
      <c r="AQ222" s="71">
        <f>SUM(AM222:AO222)</f>
        <v>110</v>
      </c>
    </row>
  </sheetData>
  <sheetProtection algorithmName="SHA-512" hashValue="OCsHOT6k8tX4qibNIRAbx1Jp7zfjkz9cZZkRbUbi1KLVwbTJ1OxlHN4U5P8BlFBtMmKfUEFkiX1egLxRddhT1g==" saltValue="ztWt4ROgbYuCgPiW7Fj1dQ==" spinCount="100000" sheet="1" selectLockedCells="1"/>
  <mergeCells count="2">
    <mergeCell ref="A1:B1"/>
    <mergeCell ref="A47:C47"/>
  </mergeCells>
  <conditionalFormatting sqref="E16:E21">
    <cfRule type="containsErrors" dxfId="11" priority="7">
      <formula>ISERROR(E16)</formula>
    </cfRule>
  </conditionalFormatting>
  <conditionalFormatting sqref="C13:C21">
    <cfRule type="containsErrors" dxfId="10" priority="6">
      <formula>ISERROR(C13)</formula>
    </cfRule>
  </conditionalFormatting>
  <conditionalFormatting sqref="F13:F21">
    <cfRule type="containsErrors" dxfId="9" priority="1">
      <formula>ISERROR(F13)</formula>
    </cfRule>
    <cfRule type="containsErrors" dxfId="8" priority="5">
      <formula>ISERROR(F13)</formula>
    </cfRule>
  </conditionalFormatting>
  <conditionalFormatting sqref="G12:G21">
    <cfRule type="containsErrors" dxfId="7" priority="3">
      <formula>ISERROR(G12)</formula>
    </cfRule>
  </conditionalFormatting>
  <conditionalFormatting sqref="C13:C22">
    <cfRule type="containsErrors" dxfId="6" priority="2">
      <formula>ISERROR(C13)</formula>
    </cfRule>
  </conditionalFormatting>
  <printOptions horizontalCentered="1"/>
  <pageMargins left="0.78740157480314965" right="0.78740157480314965" top="1.1811023622047245" bottom="0.78740157480314965" header="0.31496062992125984" footer="0.31496062992125984"/>
  <pageSetup paperSize="9" orientation="portrait" horizontalDpi="360" verticalDpi="360" r:id="rId1"/>
  <ignoredErrors>
    <ignoredError sqref="C21 C19:C20 E21:F21 E19:F20 E22:G22 E18:F18" evalError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50"/>
  <sheetViews>
    <sheetView view="pageLayout" topLeftCell="A22" zoomScaleNormal="100" workbookViewId="0">
      <selection activeCell="E6" sqref="E6"/>
    </sheetView>
  </sheetViews>
  <sheetFormatPr baseColWidth="10" defaultColWidth="10.44140625" defaultRowHeight="14.4" x14ac:dyDescent="0.3"/>
  <cols>
    <col min="1" max="2" width="10.5546875" style="3" customWidth="1"/>
    <col min="3" max="6" width="10.44140625" style="3"/>
    <col min="7" max="8" width="10.5546875" style="3" customWidth="1"/>
    <col min="9" max="16384" width="10.44140625" style="3"/>
  </cols>
  <sheetData>
    <row r="1" spans="1:8" ht="23.4" x14ac:dyDescent="0.45">
      <c r="A1" s="47" t="s">
        <v>17</v>
      </c>
      <c r="C1" s="5" t="s">
        <v>40</v>
      </c>
    </row>
    <row r="2" spans="1:8" ht="23.25" customHeight="1" x14ac:dyDescent="0.3">
      <c r="A2" s="2" t="s">
        <v>0</v>
      </c>
      <c r="B2" s="50" t="str">
        <f>IF(Start!C3="","",Start!C3)</f>
        <v>Name</v>
      </c>
      <c r="C2" s="1"/>
      <c r="E2" s="4"/>
      <c r="F2" s="4"/>
      <c r="G2" s="13"/>
    </row>
    <row r="3" spans="1:8" x14ac:dyDescent="0.3">
      <c r="A3" s="2" t="s">
        <v>2</v>
      </c>
      <c r="B3" s="50" t="str">
        <f>IF(Start!C4="","",Start!C4)</f>
        <v>Vorname</v>
      </c>
    </row>
    <row r="4" spans="1:8" ht="14.1" customHeight="1" x14ac:dyDescent="0.3">
      <c r="A4" s="3" t="s">
        <v>4</v>
      </c>
      <c r="B4" s="7">
        <f>IF(Start!C6="","",Start!C6)</f>
        <v>23133</v>
      </c>
      <c r="C4" s="4" t="s">
        <v>5</v>
      </c>
      <c r="D4" s="4" t="str">
        <f>IF(Start!C5="","",Start!C5)</f>
        <v>w</v>
      </c>
      <c r="E4" s="4" t="s">
        <v>35</v>
      </c>
      <c r="F4" s="43">
        <f>IF(Start!C8="","",Start!C8)</f>
        <v>157</v>
      </c>
    </row>
    <row r="5" spans="1:8" ht="14.1" customHeight="1" x14ac:dyDescent="0.3">
      <c r="A5" s="78" t="s">
        <v>1</v>
      </c>
      <c r="B5" s="87" t="s">
        <v>8</v>
      </c>
      <c r="C5" s="78" t="s">
        <v>7</v>
      </c>
      <c r="D5" s="14"/>
      <c r="E5" s="4"/>
      <c r="F5" s="4"/>
      <c r="G5" s="4"/>
    </row>
    <row r="6" spans="1:8" ht="14.1" customHeight="1" x14ac:dyDescent="0.3">
      <c r="A6" s="88">
        <f>IF(Start!C2="","",Start!C2)</f>
        <v>43539</v>
      </c>
      <c r="B6" s="89">
        <f>IF(A6="","",(A6-Start!C6)/365)</f>
        <v>55.906849315068492</v>
      </c>
      <c r="C6" s="90">
        <f>'Test 1'!B9</f>
        <v>83</v>
      </c>
      <c r="D6" s="78" t="s">
        <v>41</v>
      </c>
      <c r="E6" s="82">
        <f>'Test 1'!$AS$17</f>
        <v>114</v>
      </c>
      <c r="F6" s="84" t="s">
        <v>17</v>
      </c>
      <c r="G6" s="85">
        <f>IF(E6="","",IF(A6="","",E6/C6))</f>
        <v>1.3734939759036144</v>
      </c>
    </row>
    <row r="7" spans="1:8" ht="14.1" customHeight="1" x14ac:dyDescent="0.3"/>
    <row r="8" spans="1:8" ht="14.1" customHeight="1" x14ac:dyDescent="0.3">
      <c r="F8" s="86"/>
      <c r="G8" s="53">
        <f>IF(B6&lt;30,30.1,IF(B6&gt;70,69.9,B6))</f>
        <v>55.906849315068492</v>
      </c>
      <c r="H8" s="8" t="e">
        <f>IF(B7="",#N/A,IF(B7&lt;30,30.1,IF(B7&gt;70,69.9,B7)))</f>
        <v>#N/A</v>
      </c>
    </row>
    <row r="46" spans="1:3" ht="8.25" customHeight="1" x14ac:dyDescent="0.3"/>
    <row r="47" spans="1:3" ht="15.75" customHeight="1" x14ac:dyDescent="0.35">
      <c r="B47" s="9" t="s">
        <v>44</v>
      </c>
    </row>
    <row r="48" spans="1:3" ht="18.75" customHeight="1" x14ac:dyDescent="0.3">
      <c r="A48" s="141" t="s">
        <v>43</v>
      </c>
      <c r="B48" s="141"/>
      <c r="C48" s="141"/>
    </row>
    <row r="49" ht="16.5" customHeight="1" x14ac:dyDescent="0.3"/>
    <row r="50" ht="20.25" customHeight="1" x14ac:dyDescent="0.3"/>
  </sheetData>
  <sheetProtection algorithmName="SHA-512" hashValue="moFZu0v+bVHtYBSjLKFG4ORd+sMB6iNjV3mJjTQbYvXN80iIVBL0TSfT49Q3Gj3vAS0lf66XK7MCPo8nRRGANg==" saltValue="qtVFx+mFMKf6H/dgJU2Eyg==" spinCount="100000" sheet="1" objects="1" scenarios="1" selectLockedCells="1"/>
  <mergeCells count="1">
    <mergeCell ref="A48:C48"/>
  </mergeCells>
  <conditionalFormatting sqref="H8">
    <cfRule type="containsErrors" dxfId="5" priority="1">
      <formula>ISERROR(H8)</formula>
    </cfRule>
  </conditionalFormatting>
  <printOptions horizontalCentered="1"/>
  <pageMargins left="0.78740157480314965" right="0.78740157480314965" top="1.1811023622047245" bottom="0.59055118110236227" header="0.31496062992125984" footer="0.31496062992125984"/>
  <pageSetup paperSize="9" orientation="portrait" horizontalDpi="360" verticalDpi="36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CD151"/>
  <sheetViews>
    <sheetView view="pageLayout" topLeftCell="A34" zoomScaleNormal="100" workbookViewId="0">
      <selection activeCell="E20" sqref="E20"/>
    </sheetView>
  </sheetViews>
  <sheetFormatPr baseColWidth="10" defaultColWidth="11.44140625" defaultRowHeight="14.4" x14ac:dyDescent="0.3"/>
  <cols>
    <col min="1" max="5" width="13.5546875" style="21" customWidth="1"/>
    <col min="6" max="6" width="0.33203125" style="21" customWidth="1"/>
    <col min="7" max="7" width="14.33203125" style="21" customWidth="1"/>
    <col min="8" max="8" width="14.33203125" style="40" customWidth="1"/>
    <col min="9" max="40" width="14.33203125" style="21" customWidth="1"/>
    <col min="41" max="41" width="11.5546875" style="40" customWidth="1"/>
    <col min="42" max="42" width="12.6640625" style="48" customWidth="1"/>
    <col min="43" max="50" width="12.6640625" style="40" customWidth="1"/>
    <col min="51" max="57" width="15.6640625" style="40" customWidth="1"/>
    <col min="58" max="58" width="11.44140625" style="40"/>
    <col min="59" max="60" width="11.5546875" style="40" bestFit="1" customWidth="1"/>
    <col min="61" max="61" width="12.6640625" style="40" bestFit="1" customWidth="1"/>
    <col min="62" max="68" width="11.5546875" style="40" bestFit="1" customWidth="1"/>
    <col min="69" max="69" width="11.44140625" style="40"/>
    <col min="70" max="79" width="11.5546875" style="40" bestFit="1" customWidth="1"/>
    <col min="80" max="82" width="11.44140625" style="40"/>
    <col min="83" max="16384" width="11.44140625" style="21"/>
  </cols>
  <sheetData>
    <row r="1" spans="1:79" ht="33.75" customHeight="1" x14ac:dyDescent="0.3">
      <c r="A1" s="139" t="s">
        <v>55</v>
      </c>
      <c r="B1" s="139"/>
    </row>
    <row r="2" spans="1:79" ht="13.5" customHeight="1" x14ac:dyDescent="0.3">
      <c r="AX2" s="40" t="s">
        <v>50</v>
      </c>
      <c r="AY2" s="40" t="s">
        <v>51</v>
      </c>
    </row>
    <row r="3" spans="1:79" x14ac:dyDescent="0.3">
      <c r="A3" s="22" t="s">
        <v>0</v>
      </c>
      <c r="B3" s="54" t="str">
        <f>IF(Start!C3="","",Start!C3)</f>
        <v>Name</v>
      </c>
      <c r="E3" s="21" t="s">
        <v>1</v>
      </c>
      <c r="G3" s="44">
        <f>IF(Start!E2="","",Start!E2)</f>
        <v>43831</v>
      </c>
      <c r="H3" s="67"/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  <c r="T3" s="44"/>
      <c r="U3" s="44"/>
      <c r="V3" s="44"/>
      <c r="W3" s="44"/>
      <c r="X3" s="44"/>
      <c r="Y3" s="44"/>
      <c r="Z3" s="44"/>
      <c r="AA3" s="44"/>
      <c r="AB3" s="44"/>
      <c r="AC3" s="44"/>
      <c r="AD3" s="44"/>
      <c r="AE3" s="44"/>
      <c r="AF3" s="44"/>
      <c r="AG3" s="44"/>
      <c r="AH3" s="44"/>
      <c r="AI3" s="44"/>
      <c r="AJ3" s="44"/>
      <c r="AK3" s="44"/>
      <c r="AL3" s="44"/>
      <c r="AM3" s="44"/>
      <c r="AN3" s="44"/>
      <c r="AP3" s="61"/>
      <c r="AQ3" s="67"/>
      <c r="AR3" s="67"/>
      <c r="AT3" s="68"/>
      <c r="AX3" s="40" t="s">
        <v>32</v>
      </c>
      <c r="AZ3" s="56"/>
      <c r="BF3" s="45"/>
      <c r="BG3" s="40" t="s">
        <v>49</v>
      </c>
      <c r="BR3" s="40" t="s">
        <v>53</v>
      </c>
    </row>
    <row r="4" spans="1:79" ht="16.2" x14ac:dyDescent="0.3">
      <c r="A4" s="22" t="s">
        <v>2</v>
      </c>
      <c r="B4" s="54" t="str">
        <f>IF(Start!C4="","",Start!C4)</f>
        <v>Vorname</v>
      </c>
      <c r="E4" s="21" t="s">
        <v>3</v>
      </c>
      <c r="G4" s="51" t="str">
        <f>IF(Start!E10="","",Start!E10)</f>
        <v/>
      </c>
      <c r="H4" s="129"/>
      <c r="I4" s="51"/>
      <c r="J4" s="51"/>
      <c r="K4" s="51"/>
      <c r="L4" s="51"/>
      <c r="M4" s="51"/>
      <c r="N4" s="51"/>
      <c r="O4" s="51"/>
      <c r="P4" s="51"/>
      <c r="Q4" s="51"/>
      <c r="R4" s="51"/>
      <c r="S4" s="51"/>
      <c r="T4" s="51"/>
      <c r="U4" s="51"/>
      <c r="V4" s="51"/>
      <c r="W4" s="51"/>
      <c r="X4" s="51"/>
      <c r="Y4" s="51"/>
      <c r="Z4" s="51"/>
      <c r="AA4" s="51"/>
      <c r="AB4" s="51"/>
      <c r="AC4" s="51"/>
      <c r="AD4" s="51"/>
      <c r="AE4" s="51"/>
      <c r="AF4" s="51"/>
      <c r="AG4" s="51"/>
      <c r="AH4" s="51"/>
      <c r="AI4" s="51"/>
      <c r="AJ4" s="51"/>
      <c r="AK4" s="51"/>
      <c r="AL4" s="51"/>
      <c r="AM4" s="51"/>
      <c r="AN4" s="51"/>
      <c r="AP4" s="62"/>
      <c r="AQ4" s="69"/>
      <c r="AR4" s="69"/>
      <c r="AT4" s="68"/>
      <c r="AX4" s="40" t="s">
        <v>23</v>
      </c>
      <c r="AY4" s="40" t="s">
        <v>19</v>
      </c>
      <c r="BA4" s="40" t="s">
        <v>33</v>
      </c>
      <c r="BB4" s="40" t="s">
        <v>18</v>
      </c>
      <c r="BC4" s="40" t="s">
        <v>24</v>
      </c>
      <c r="BD4" s="40" t="s">
        <v>25</v>
      </c>
      <c r="BE4" s="40" t="s">
        <v>56</v>
      </c>
      <c r="BF4" s="45"/>
      <c r="BH4" s="40" t="s">
        <v>15</v>
      </c>
      <c r="BI4" s="40" t="s">
        <v>19</v>
      </c>
      <c r="BJ4" s="40" t="s">
        <v>26</v>
      </c>
      <c r="BK4" s="40" t="s">
        <v>33</v>
      </c>
      <c r="BL4" s="40" t="s">
        <v>18</v>
      </c>
      <c r="BM4" s="40" t="s">
        <v>24</v>
      </c>
      <c r="BN4" s="40" t="s">
        <v>25</v>
      </c>
      <c r="BO4" s="40" t="s">
        <v>56</v>
      </c>
      <c r="BP4" s="40" t="s">
        <v>27</v>
      </c>
      <c r="BS4" s="40" t="s">
        <v>15</v>
      </c>
      <c r="BT4" s="40" t="s">
        <v>23</v>
      </c>
      <c r="BU4" s="40" t="s">
        <v>26</v>
      </c>
      <c r="BV4" s="40" t="s">
        <v>33</v>
      </c>
      <c r="BW4" s="40" t="s">
        <v>18</v>
      </c>
      <c r="BX4" s="40" t="s">
        <v>24</v>
      </c>
      <c r="BY4" s="40" t="s">
        <v>25</v>
      </c>
      <c r="BZ4" s="40" t="s">
        <v>52</v>
      </c>
      <c r="CA4" s="40" t="s">
        <v>27</v>
      </c>
    </row>
    <row r="5" spans="1:79" x14ac:dyDescent="0.3">
      <c r="A5" s="21" t="s">
        <v>5</v>
      </c>
      <c r="B5" s="23" t="str">
        <f>IF(Start!C5="","",Start!C5)</f>
        <v>w</v>
      </c>
      <c r="E5" s="24" t="s">
        <v>8</v>
      </c>
      <c r="G5" s="25">
        <f>IF(G3="","",IF(B6="","",(G3-B6)/365))</f>
        <v>56.706849315068496</v>
      </c>
      <c r="H5" s="70"/>
      <c r="I5" s="25"/>
      <c r="J5" s="25"/>
      <c r="K5" s="25"/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  <c r="W5" s="25"/>
      <c r="X5" s="25"/>
      <c r="Y5" s="25"/>
      <c r="Z5" s="25"/>
      <c r="AA5" s="25"/>
      <c r="AB5" s="25"/>
      <c r="AC5" s="25"/>
      <c r="AD5" s="25"/>
      <c r="AE5" s="25"/>
      <c r="AF5" s="25"/>
      <c r="AG5" s="25"/>
      <c r="AH5" s="25"/>
      <c r="AI5" s="25"/>
      <c r="AJ5" s="25"/>
      <c r="AK5" s="25"/>
      <c r="AL5" s="25"/>
      <c r="AM5" s="25"/>
      <c r="AN5" s="25"/>
      <c r="AP5" s="63"/>
      <c r="AQ5" s="70"/>
      <c r="AR5" s="70"/>
      <c r="AT5" s="68"/>
      <c r="AW5" s="40">
        <v>1</v>
      </c>
      <c r="AX5" s="71">
        <f t="shared" ref="AX5:AX11" si="0">IF(A13="",#N/A,E13)</f>
        <v>70</v>
      </c>
      <c r="AY5" s="40">
        <f t="shared" ref="AY5:AY8" si="1">IF(A13="",#N/A,A13)</f>
        <v>0</v>
      </c>
      <c r="AZ5" s="40">
        <f>IF($A$13="",#N/A,130)</f>
        <v>130</v>
      </c>
      <c r="BA5" s="71">
        <f t="shared" ref="BA5:BA11" si="2">IF(A13="",#N/A,A13)</f>
        <v>0</v>
      </c>
      <c r="BB5" s="40">
        <f>BA5</f>
        <v>0</v>
      </c>
      <c r="BC5" s="40">
        <f>BB5*BB5</f>
        <v>0</v>
      </c>
      <c r="BD5" s="40">
        <f>BC5*BA5</f>
        <v>0</v>
      </c>
      <c r="BE5" s="40">
        <f>BD5*BB5</f>
        <v>0</v>
      </c>
      <c r="BF5" s="45"/>
      <c r="BG5" s="40">
        <v>1</v>
      </c>
      <c r="BH5" s="40" t="e">
        <f>IF(G13="",#N/A,G13)</f>
        <v>#N/A</v>
      </c>
      <c r="BI5" s="56">
        <f>IF(A13="",#N/A,A13)</f>
        <v>0</v>
      </c>
      <c r="BJ5" s="91">
        <f>IF($G$22="",#N/A,$G$22+0.2)</f>
        <v>0.2</v>
      </c>
      <c r="BK5" s="56">
        <f>BI5</f>
        <v>0</v>
      </c>
      <c r="BL5" s="40">
        <f>BK5</f>
        <v>0</v>
      </c>
      <c r="BM5" s="40">
        <f>BL5*BL5</f>
        <v>0</v>
      </c>
      <c r="BN5" s="40">
        <f>BM5*BK5</f>
        <v>0</v>
      </c>
      <c r="BO5" s="40">
        <f>BN5*BL5</f>
        <v>0</v>
      </c>
      <c r="BP5" s="91">
        <f>BJ5+1.5</f>
        <v>1.7</v>
      </c>
      <c r="BR5" s="40">
        <v>1</v>
      </c>
      <c r="BS5" s="40">
        <f>IF(A13="",#N/A,G13)</f>
        <v>0</v>
      </c>
      <c r="BT5" s="40">
        <f>IF(A13="",#N/A,E13)</f>
        <v>70</v>
      </c>
      <c r="BU5" s="40">
        <f>IF(G22="",#N/A,$G$22+0.2)</f>
        <v>0.2</v>
      </c>
      <c r="BV5" s="40">
        <f>BT5</f>
        <v>70</v>
      </c>
      <c r="BW5" s="40">
        <f>BV5</f>
        <v>70</v>
      </c>
      <c r="BX5" s="40">
        <f>BW5*BW5</f>
        <v>4900</v>
      </c>
      <c r="BY5" s="40">
        <f>BX5*BV5</f>
        <v>343000</v>
      </c>
      <c r="BZ5" s="40">
        <f>BY5*BW5</f>
        <v>24010000</v>
      </c>
      <c r="CA5" s="40">
        <f>BU5+1.5</f>
        <v>1.7</v>
      </c>
    </row>
    <row r="6" spans="1:79" x14ac:dyDescent="0.3">
      <c r="A6" s="21" t="s">
        <v>36</v>
      </c>
      <c r="B6" s="26">
        <f>IF(Start!C6="","",Start!C6)</f>
        <v>23133</v>
      </c>
      <c r="E6" s="27" t="s">
        <v>9</v>
      </c>
      <c r="G6" s="28">
        <f>IF(G5="","",(220-G5)*0.9)</f>
        <v>146.96383561643836</v>
      </c>
      <c r="H6" s="72"/>
      <c r="I6" s="28"/>
      <c r="J6" s="28"/>
      <c r="K6" s="28"/>
      <c r="L6" s="28"/>
      <c r="M6" s="28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8"/>
      <c r="Z6" s="28"/>
      <c r="AA6" s="28"/>
      <c r="AB6" s="28"/>
      <c r="AC6" s="28"/>
      <c r="AD6" s="28"/>
      <c r="AE6" s="28"/>
      <c r="AF6" s="28"/>
      <c r="AG6" s="28"/>
      <c r="AH6" s="28"/>
      <c r="AI6" s="28"/>
      <c r="AJ6" s="28"/>
      <c r="AK6" s="28"/>
      <c r="AL6" s="28"/>
      <c r="AM6" s="28"/>
      <c r="AN6" s="28"/>
      <c r="AP6" s="64"/>
      <c r="AQ6" s="72"/>
      <c r="AR6" s="72"/>
      <c r="AT6" s="68"/>
      <c r="AW6" s="40">
        <v>2</v>
      </c>
      <c r="AX6" s="71">
        <f t="shared" si="0"/>
        <v>84</v>
      </c>
      <c r="AY6" s="40">
        <f t="shared" si="1"/>
        <v>40</v>
      </c>
      <c r="AZ6" s="40">
        <f t="shared" ref="AZ6:AZ11" si="3">IF($A$13="",#N/A,130)</f>
        <v>130</v>
      </c>
      <c r="BA6" s="71">
        <f t="shared" si="2"/>
        <v>40</v>
      </c>
      <c r="BB6" s="40">
        <f t="shared" ref="BB6:BB11" si="4">BA6</f>
        <v>40</v>
      </c>
      <c r="BC6" s="40">
        <f t="shared" ref="BC6:BC11" si="5">BB6*BB6</f>
        <v>1600</v>
      </c>
      <c r="BD6" s="40">
        <f t="shared" ref="BD6:BE11" si="6">BC6*BA6</f>
        <v>64000</v>
      </c>
      <c r="BE6" s="40">
        <f t="shared" si="6"/>
        <v>2560000</v>
      </c>
      <c r="BF6" s="45"/>
      <c r="BG6" s="40">
        <v>2</v>
      </c>
      <c r="BH6" s="40" t="e">
        <f t="shared" ref="BH6:BH11" si="7">IF(G14="",#N/A,G14)</f>
        <v>#N/A</v>
      </c>
      <c r="BI6" s="56">
        <f>IF(E14="",#N/A,A14)</f>
        <v>40</v>
      </c>
      <c r="BJ6" s="91">
        <f>BJ5</f>
        <v>0.2</v>
      </c>
      <c r="BK6" s="56">
        <f t="shared" ref="BK6:BK11" si="8">BI6</f>
        <v>40</v>
      </c>
      <c r="BL6" s="40">
        <f t="shared" ref="BL6:BL11" si="9">BK6</f>
        <v>40</v>
      </c>
      <c r="BM6" s="40">
        <f t="shared" ref="BM6:BM11" si="10">BL6*BL6</f>
        <v>1600</v>
      </c>
      <c r="BN6" s="40">
        <f t="shared" ref="BN6:BO11" si="11">BM6*BK6</f>
        <v>64000</v>
      </c>
      <c r="BO6" s="40">
        <f t="shared" si="11"/>
        <v>2560000</v>
      </c>
      <c r="BP6" s="91">
        <f t="shared" ref="BP6:BP11" si="12">BJ6+1.5</f>
        <v>1.7</v>
      </c>
      <c r="BQ6" s="128"/>
      <c r="BR6" s="40">
        <v>2</v>
      </c>
      <c r="BS6" s="40">
        <f t="shared" ref="BS6:BS11" si="13">IF(A14="",#N/A,G14)</f>
        <v>0</v>
      </c>
      <c r="BT6" s="40">
        <f t="shared" ref="BT6:BT11" si="14">IF(A14="",#N/A,E14)</f>
        <v>84</v>
      </c>
      <c r="BU6" s="40">
        <f t="shared" ref="BU6:BU11" si="15">$G$22+0.2</f>
        <v>0.2</v>
      </c>
      <c r="BV6" s="40">
        <f t="shared" ref="BV6:BV11" si="16">BT6</f>
        <v>84</v>
      </c>
      <c r="BW6" s="40">
        <f t="shared" ref="BW6:BW11" si="17">BV6</f>
        <v>84</v>
      </c>
      <c r="BX6" s="40">
        <f t="shared" ref="BX6:BX11" si="18">BW6*BW6</f>
        <v>7056</v>
      </c>
      <c r="BY6" s="40">
        <f t="shared" ref="BY6:BZ11" si="19">BX6*BV6</f>
        <v>592704</v>
      </c>
      <c r="BZ6" s="40">
        <f t="shared" si="19"/>
        <v>49787136</v>
      </c>
      <c r="CA6" s="40">
        <f t="shared" ref="CA6:CA11" si="20">BU6+1.5</f>
        <v>1.7</v>
      </c>
    </row>
    <row r="7" spans="1:79" x14ac:dyDescent="0.3">
      <c r="A7" s="21" t="s">
        <v>34</v>
      </c>
      <c r="B7" s="23" t="str">
        <f>IF(Start!C7="","",Start!C7)</f>
        <v/>
      </c>
      <c r="E7" s="21" t="s">
        <v>39</v>
      </c>
      <c r="G7" s="29">
        <f>IF(Start!E11="","",Start!E11)</f>
        <v>0</v>
      </c>
      <c r="H7" s="73"/>
      <c r="I7" s="29"/>
      <c r="J7" s="29"/>
      <c r="K7" s="29"/>
      <c r="L7" s="29"/>
      <c r="M7" s="29"/>
      <c r="N7" s="29"/>
      <c r="O7" s="29"/>
      <c r="P7" s="29"/>
      <c r="Q7" s="29"/>
      <c r="R7" s="29"/>
      <c r="S7" s="29"/>
      <c r="T7" s="29"/>
      <c r="U7" s="29"/>
      <c r="V7" s="29"/>
      <c r="W7" s="29"/>
      <c r="X7" s="29"/>
      <c r="Y7" s="29"/>
      <c r="Z7" s="29"/>
      <c r="AA7" s="29"/>
      <c r="AB7" s="29"/>
      <c r="AC7" s="29"/>
      <c r="AD7" s="29"/>
      <c r="AE7" s="29"/>
      <c r="AF7" s="29"/>
      <c r="AG7" s="29"/>
      <c r="AH7" s="29"/>
      <c r="AI7" s="29"/>
      <c r="AJ7" s="29"/>
      <c r="AK7" s="29"/>
      <c r="AL7" s="29"/>
      <c r="AM7" s="29"/>
      <c r="AN7" s="29"/>
      <c r="AP7" s="65"/>
      <c r="AQ7" s="73"/>
      <c r="AR7" s="73"/>
      <c r="AT7" s="68"/>
      <c r="AW7" s="40">
        <v>3</v>
      </c>
      <c r="AX7" s="71">
        <f t="shared" si="0"/>
        <v>97</v>
      </c>
      <c r="AY7" s="40">
        <f t="shared" si="1"/>
        <v>80</v>
      </c>
      <c r="AZ7" s="40">
        <f t="shared" si="3"/>
        <v>130</v>
      </c>
      <c r="BA7" s="71">
        <f t="shared" si="2"/>
        <v>80</v>
      </c>
      <c r="BB7" s="40">
        <f t="shared" si="4"/>
        <v>80</v>
      </c>
      <c r="BC7" s="40">
        <f t="shared" si="5"/>
        <v>6400</v>
      </c>
      <c r="BD7" s="40">
        <f t="shared" si="6"/>
        <v>512000</v>
      </c>
      <c r="BE7" s="40">
        <f t="shared" si="6"/>
        <v>40960000</v>
      </c>
      <c r="BF7" s="45"/>
      <c r="BG7" s="40">
        <v>3</v>
      </c>
      <c r="BH7" s="40" t="e">
        <f t="shared" si="7"/>
        <v>#N/A</v>
      </c>
      <c r="BI7" s="56">
        <f t="shared" ref="BI7:BI8" si="21">IF(E15="",#N/A,A15)</f>
        <v>80</v>
      </c>
      <c r="BJ7" s="91">
        <f t="shared" ref="BJ7:BJ11" si="22">BJ6</f>
        <v>0.2</v>
      </c>
      <c r="BK7" s="56">
        <f t="shared" si="8"/>
        <v>80</v>
      </c>
      <c r="BL7" s="40">
        <f t="shared" si="9"/>
        <v>80</v>
      </c>
      <c r="BM7" s="40">
        <f t="shared" si="10"/>
        <v>6400</v>
      </c>
      <c r="BN7" s="40">
        <f t="shared" si="11"/>
        <v>512000</v>
      </c>
      <c r="BO7" s="40">
        <f t="shared" si="11"/>
        <v>40960000</v>
      </c>
      <c r="BP7" s="91">
        <f t="shared" si="12"/>
        <v>1.7</v>
      </c>
      <c r="BQ7" s="128"/>
      <c r="BR7" s="40">
        <v>3</v>
      </c>
      <c r="BS7" s="40">
        <f t="shared" si="13"/>
        <v>0</v>
      </c>
      <c r="BT7" s="40">
        <f t="shared" si="14"/>
        <v>97</v>
      </c>
      <c r="BU7" s="40">
        <f t="shared" si="15"/>
        <v>0.2</v>
      </c>
      <c r="BV7" s="40">
        <f t="shared" si="16"/>
        <v>97</v>
      </c>
      <c r="BW7" s="40">
        <f t="shared" si="17"/>
        <v>97</v>
      </c>
      <c r="BX7" s="40">
        <f t="shared" si="18"/>
        <v>9409</v>
      </c>
      <c r="BY7" s="40">
        <f t="shared" si="19"/>
        <v>912673</v>
      </c>
      <c r="BZ7" s="40">
        <f t="shared" si="19"/>
        <v>88529281</v>
      </c>
      <c r="CA7" s="40">
        <f t="shared" si="20"/>
        <v>1.7</v>
      </c>
    </row>
    <row r="8" spans="1:79" x14ac:dyDescent="0.3">
      <c r="A8" s="21" t="s">
        <v>6</v>
      </c>
      <c r="B8" s="30">
        <f>IF(Start!C8="","",Start!C8)</f>
        <v>157</v>
      </c>
      <c r="E8" s="21" t="s">
        <v>10</v>
      </c>
      <c r="G8" s="29">
        <f>IF(Start!E12="","",Start!E12)</f>
        <v>40</v>
      </c>
      <c r="H8" s="73"/>
      <c r="I8" s="29"/>
      <c r="J8" s="29"/>
      <c r="K8" s="29"/>
      <c r="L8" s="29"/>
      <c r="M8" s="29"/>
      <c r="N8" s="29"/>
      <c r="O8" s="29"/>
      <c r="P8" s="29"/>
      <c r="Q8" s="29"/>
      <c r="R8" s="29"/>
      <c r="S8" s="29"/>
      <c r="T8" s="29"/>
      <c r="U8" s="29"/>
      <c r="V8" s="29"/>
      <c r="W8" s="29"/>
      <c r="X8" s="29"/>
      <c r="Y8" s="29"/>
      <c r="Z8" s="29"/>
      <c r="AA8" s="29"/>
      <c r="AB8" s="29"/>
      <c r="AC8" s="29"/>
      <c r="AD8" s="29"/>
      <c r="AE8" s="29"/>
      <c r="AF8" s="29"/>
      <c r="AG8" s="29"/>
      <c r="AH8" s="29"/>
      <c r="AI8" s="29"/>
      <c r="AJ8" s="29"/>
      <c r="AK8" s="29"/>
      <c r="AL8" s="29"/>
      <c r="AM8" s="29"/>
      <c r="AN8" s="29"/>
      <c r="AP8" s="65"/>
      <c r="AQ8" s="73"/>
      <c r="AR8" s="73"/>
      <c r="AT8" s="68"/>
      <c r="AW8" s="40">
        <v>4</v>
      </c>
      <c r="AX8" s="71">
        <f t="shared" si="0"/>
        <v>113</v>
      </c>
      <c r="AY8" s="40">
        <f t="shared" si="1"/>
        <v>120</v>
      </c>
      <c r="AZ8" s="40">
        <f t="shared" si="3"/>
        <v>130</v>
      </c>
      <c r="BA8" s="71">
        <f t="shared" si="2"/>
        <v>120</v>
      </c>
      <c r="BB8" s="40">
        <f t="shared" si="4"/>
        <v>120</v>
      </c>
      <c r="BC8" s="40">
        <f t="shared" si="5"/>
        <v>14400</v>
      </c>
      <c r="BD8" s="40">
        <f t="shared" si="6"/>
        <v>1728000</v>
      </c>
      <c r="BE8" s="40">
        <f t="shared" si="6"/>
        <v>207360000</v>
      </c>
      <c r="BF8" s="45"/>
      <c r="BG8" s="40">
        <v>4</v>
      </c>
      <c r="BH8" s="40" t="e">
        <f t="shared" si="7"/>
        <v>#N/A</v>
      </c>
      <c r="BI8" s="56">
        <f t="shared" si="21"/>
        <v>120</v>
      </c>
      <c r="BJ8" s="91">
        <f t="shared" si="22"/>
        <v>0.2</v>
      </c>
      <c r="BK8" s="56">
        <f t="shared" si="8"/>
        <v>120</v>
      </c>
      <c r="BL8" s="40">
        <f t="shared" si="9"/>
        <v>120</v>
      </c>
      <c r="BM8" s="40">
        <f t="shared" si="10"/>
        <v>14400</v>
      </c>
      <c r="BN8" s="40">
        <f t="shared" si="11"/>
        <v>1728000</v>
      </c>
      <c r="BO8" s="40">
        <f t="shared" si="11"/>
        <v>207360000</v>
      </c>
      <c r="BP8" s="91">
        <f t="shared" si="12"/>
        <v>1.7</v>
      </c>
      <c r="BQ8" s="128"/>
      <c r="BR8" s="40">
        <v>4</v>
      </c>
      <c r="BS8" s="40">
        <f t="shared" si="13"/>
        <v>0</v>
      </c>
      <c r="BT8" s="40">
        <f t="shared" si="14"/>
        <v>113</v>
      </c>
      <c r="BU8" s="40">
        <f t="shared" si="15"/>
        <v>0.2</v>
      </c>
      <c r="BV8" s="40">
        <f t="shared" si="16"/>
        <v>113</v>
      </c>
      <c r="BW8" s="40">
        <f t="shared" si="17"/>
        <v>113</v>
      </c>
      <c r="BX8" s="40">
        <f t="shared" si="18"/>
        <v>12769</v>
      </c>
      <c r="BY8" s="40">
        <f t="shared" si="19"/>
        <v>1442897</v>
      </c>
      <c r="BZ8" s="40">
        <f t="shared" si="19"/>
        <v>163047361</v>
      </c>
      <c r="CA8" s="40">
        <f t="shared" si="20"/>
        <v>1.7</v>
      </c>
    </row>
    <row r="9" spans="1:79" x14ac:dyDescent="0.3">
      <c r="A9" s="21" t="s">
        <v>7</v>
      </c>
      <c r="B9" s="31">
        <f>IF(Start!E9="","",Start!E9)</f>
        <v>80</v>
      </c>
      <c r="AT9" s="68"/>
      <c r="AW9" s="40">
        <v>5</v>
      </c>
      <c r="AX9" s="40">
        <f t="shared" si="0"/>
        <v>135</v>
      </c>
      <c r="AY9" s="40">
        <f>IF(A17="",#N/A,A17)</f>
        <v>160</v>
      </c>
      <c r="AZ9" s="40">
        <f t="shared" si="3"/>
        <v>130</v>
      </c>
      <c r="BA9" s="71">
        <f t="shared" si="2"/>
        <v>160</v>
      </c>
      <c r="BB9" s="68">
        <f t="shared" si="4"/>
        <v>160</v>
      </c>
      <c r="BC9" s="68">
        <f t="shared" si="5"/>
        <v>25600</v>
      </c>
      <c r="BD9" s="40">
        <f t="shared" si="6"/>
        <v>4096000</v>
      </c>
      <c r="BE9" s="40">
        <f t="shared" si="6"/>
        <v>655360000</v>
      </c>
      <c r="BF9" s="45"/>
      <c r="BG9" s="40">
        <v>5</v>
      </c>
      <c r="BH9" s="40" t="e">
        <f t="shared" si="7"/>
        <v>#N/A</v>
      </c>
      <c r="BI9" s="56">
        <f t="shared" ref="BI9:BI11" si="23">IF(A17="",#N/A,A17)</f>
        <v>160</v>
      </c>
      <c r="BJ9" s="91">
        <f t="shared" si="22"/>
        <v>0.2</v>
      </c>
      <c r="BK9" s="56">
        <f t="shared" si="8"/>
        <v>160</v>
      </c>
      <c r="BL9" s="40">
        <f t="shared" si="9"/>
        <v>160</v>
      </c>
      <c r="BM9" s="40">
        <f t="shared" si="10"/>
        <v>25600</v>
      </c>
      <c r="BN9" s="40">
        <f t="shared" si="11"/>
        <v>4096000</v>
      </c>
      <c r="BO9" s="40">
        <f t="shared" si="11"/>
        <v>655360000</v>
      </c>
      <c r="BP9" s="91">
        <f t="shared" si="12"/>
        <v>1.7</v>
      </c>
      <c r="BQ9" s="128"/>
      <c r="BR9" s="40">
        <v>5</v>
      </c>
      <c r="BS9" s="40">
        <f t="shared" si="13"/>
        <v>0</v>
      </c>
      <c r="BT9" s="40">
        <f t="shared" si="14"/>
        <v>135</v>
      </c>
      <c r="BU9" s="40">
        <f t="shared" si="15"/>
        <v>0.2</v>
      </c>
      <c r="BV9" s="40">
        <f t="shared" si="16"/>
        <v>135</v>
      </c>
      <c r="BW9" s="40">
        <f t="shared" si="17"/>
        <v>135</v>
      </c>
      <c r="BX9" s="40">
        <f t="shared" si="18"/>
        <v>18225</v>
      </c>
      <c r="BY9" s="40">
        <f t="shared" si="19"/>
        <v>2460375</v>
      </c>
      <c r="BZ9" s="40">
        <f t="shared" si="19"/>
        <v>332150625</v>
      </c>
      <c r="CA9" s="40">
        <f t="shared" si="20"/>
        <v>1.7</v>
      </c>
    </row>
    <row r="10" spans="1:79" x14ac:dyDescent="0.3">
      <c r="AT10" s="68"/>
      <c r="AW10" s="40">
        <v>6</v>
      </c>
      <c r="AX10" s="40" t="e">
        <f t="shared" si="0"/>
        <v>#N/A</v>
      </c>
      <c r="AY10" s="40" t="e">
        <f>IF(A18="",#N/A,A18)</f>
        <v>#N/A</v>
      </c>
      <c r="AZ10" s="40">
        <f t="shared" si="3"/>
        <v>130</v>
      </c>
      <c r="BA10" s="71" t="e">
        <f t="shared" si="2"/>
        <v>#N/A</v>
      </c>
      <c r="BB10" s="68" t="e">
        <f t="shared" si="4"/>
        <v>#N/A</v>
      </c>
      <c r="BC10" s="68" t="e">
        <f t="shared" si="5"/>
        <v>#N/A</v>
      </c>
      <c r="BD10" s="40" t="e">
        <f t="shared" si="6"/>
        <v>#N/A</v>
      </c>
      <c r="BE10" s="40" t="e">
        <f t="shared" si="6"/>
        <v>#N/A</v>
      </c>
      <c r="BG10" s="40">
        <v>6</v>
      </c>
      <c r="BH10" s="40" t="e">
        <f t="shared" si="7"/>
        <v>#N/A</v>
      </c>
      <c r="BI10" s="56" t="e">
        <f t="shared" si="23"/>
        <v>#N/A</v>
      </c>
      <c r="BJ10" s="91">
        <f t="shared" si="22"/>
        <v>0.2</v>
      </c>
      <c r="BK10" s="56" t="e">
        <f t="shared" si="8"/>
        <v>#N/A</v>
      </c>
      <c r="BL10" s="40" t="e">
        <f t="shared" si="9"/>
        <v>#N/A</v>
      </c>
      <c r="BM10" s="40" t="e">
        <f t="shared" si="10"/>
        <v>#N/A</v>
      </c>
      <c r="BN10" s="40" t="e">
        <f t="shared" si="11"/>
        <v>#N/A</v>
      </c>
      <c r="BO10" s="40" t="e">
        <f t="shared" si="11"/>
        <v>#N/A</v>
      </c>
      <c r="BP10" s="91">
        <f t="shared" si="12"/>
        <v>1.7</v>
      </c>
      <c r="BQ10" s="128"/>
      <c r="BR10" s="40">
        <v>6</v>
      </c>
      <c r="BS10" s="40" t="e">
        <f t="shared" si="13"/>
        <v>#N/A</v>
      </c>
      <c r="BT10" s="40" t="e">
        <f t="shared" si="14"/>
        <v>#N/A</v>
      </c>
      <c r="BU10" s="40">
        <f t="shared" si="15"/>
        <v>0.2</v>
      </c>
      <c r="BV10" s="40" t="e">
        <f t="shared" si="16"/>
        <v>#N/A</v>
      </c>
      <c r="BW10" s="40" t="e">
        <f t="shared" si="17"/>
        <v>#N/A</v>
      </c>
      <c r="BX10" s="40" t="e">
        <f t="shared" si="18"/>
        <v>#N/A</v>
      </c>
      <c r="BY10" s="40" t="e">
        <f t="shared" si="19"/>
        <v>#N/A</v>
      </c>
      <c r="BZ10" s="40" t="e">
        <f t="shared" si="19"/>
        <v>#N/A</v>
      </c>
      <c r="CA10" s="40">
        <f t="shared" si="20"/>
        <v>1.7</v>
      </c>
    </row>
    <row r="11" spans="1:79" x14ac:dyDescent="0.3">
      <c r="AW11" s="40">
        <v>7</v>
      </c>
      <c r="AX11" s="40" t="e">
        <f t="shared" si="0"/>
        <v>#N/A</v>
      </c>
      <c r="AY11" s="40" t="e">
        <f>IF(A19="",#N/A,A19)</f>
        <v>#N/A</v>
      </c>
      <c r="AZ11" s="40">
        <f t="shared" si="3"/>
        <v>130</v>
      </c>
      <c r="BA11" s="71" t="e">
        <f t="shared" si="2"/>
        <v>#N/A</v>
      </c>
      <c r="BB11" s="68" t="e">
        <f t="shared" si="4"/>
        <v>#N/A</v>
      </c>
      <c r="BC11" s="68" t="e">
        <f t="shared" si="5"/>
        <v>#N/A</v>
      </c>
      <c r="BD11" s="40" t="e">
        <f t="shared" si="6"/>
        <v>#N/A</v>
      </c>
      <c r="BE11" s="40" t="e">
        <f t="shared" si="6"/>
        <v>#N/A</v>
      </c>
      <c r="BG11" s="40">
        <v>7</v>
      </c>
      <c r="BH11" s="40" t="e">
        <f t="shared" si="7"/>
        <v>#N/A</v>
      </c>
      <c r="BI11" s="56" t="e">
        <f t="shared" si="23"/>
        <v>#N/A</v>
      </c>
      <c r="BJ11" s="91">
        <f t="shared" si="22"/>
        <v>0.2</v>
      </c>
      <c r="BK11" s="56" t="e">
        <f t="shared" si="8"/>
        <v>#N/A</v>
      </c>
      <c r="BL11" s="40" t="e">
        <f t="shared" si="9"/>
        <v>#N/A</v>
      </c>
      <c r="BM11" s="40" t="e">
        <f t="shared" si="10"/>
        <v>#N/A</v>
      </c>
      <c r="BN11" s="40" t="e">
        <f t="shared" si="11"/>
        <v>#N/A</v>
      </c>
      <c r="BO11" s="40" t="e">
        <f t="shared" si="11"/>
        <v>#N/A</v>
      </c>
      <c r="BP11" s="91">
        <f t="shared" si="12"/>
        <v>1.7</v>
      </c>
      <c r="BQ11" s="128"/>
      <c r="BR11" s="40">
        <v>7</v>
      </c>
      <c r="BS11" s="40" t="e">
        <f t="shared" si="13"/>
        <v>#N/A</v>
      </c>
      <c r="BT11" s="40" t="e">
        <f t="shared" si="14"/>
        <v>#N/A</v>
      </c>
      <c r="BU11" s="40">
        <f t="shared" si="15"/>
        <v>0.2</v>
      </c>
      <c r="BV11" s="40" t="e">
        <f t="shared" si="16"/>
        <v>#N/A</v>
      </c>
      <c r="BW11" s="40" t="e">
        <f t="shared" si="17"/>
        <v>#N/A</v>
      </c>
      <c r="BX11" s="40" t="e">
        <f t="shared" si="18"/>
        <v>#N/A</v>
      </c>
      <c r="BY11" s="40" t="e">
        <f t="shared" si="19"/>
        <v>#N/A</v>
      </c>
      <c r="BZ11" s="40" t="e">
        <f t="shared" si="19"/>
        <v>#N/A</v>
      </c>
      <c r="CA11" s="40">
        <f t="shared" si="20"/>
        <v>1.7</v>
      </c>
    </row>
    <row r="12" spans="1:79" x14ac:dyDescent="0.3">
      <c r="A12" s="21" t="s">
        <v>31</v>
      </c>
      <c r="B12" s="32" t="s">
        <v>11</v>
      </c>
      <c r="C12" s="32" t="s">
        <v>12</v>
      </c>
      <c r="D12" s="32" t="s">
        <v>13</v>
      </c>
      <c r="E12" s="32" t="s">
        <v>14</v>
      </c>
      <c r="F12" s="32"/>
      <c r="G12" s="39"/>
      <c r="H12" s="130"/>
      <c r="I12" s="33"/>
      <c r="J12" s="33"/>
      <c r="K12" s="33"/>
      <c r="L12" s="33"/>
      <c r="M12" s="33"/>
      <c r="N12" s="33"/>
      <c r="O12" s="33"/>
      <c r="P12" s="33"/>
      <c r="Q12" s="33"/>
      <c r="R12" s="33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  <c r="AF12" s="33"/>
      <c r="AG12" s="33"/>
      <c r="AH12" s="33"/>
      <c r="AI12" s="33"/>
      <c r="AJ12" s="33"/>
      <c r="AK12" s="33"/>
      <c r="AL12" s="33"/>
      <c r="AM12" s="33"/>
      <c r="AN12" s="33"/>
      <c r="BB12" s="57"/>
      <c r="BQ12" s="128"/>
    </row>
    <row r="13" spans="1:79" x14ac:dyDescent="0.3">
      <c r="A13" s="49">
        <f>G7</f>
        <v>0</v>
      </c>
      <c r="B13" s="34">
        <f>A130</f>
        <v>0.125</v>
      </c>
      <c r="C13" s="35">
        <f>IF(C130="",#N/A,C130)</f>
        <v>120</v>
      </c>
      <c r="D13" s="35">
        <f>D130</f>
        <v>80</v>
      </c>
      <c r="E13" s="36">
        <f>B130</f>
        <v>70</v>
      </c>
      <c r="F13" s="37">
        <f t="shared" ref="F13:F21" si="24">IF(C13="","",C13-D13)</f>
        <v>40</v>
      </c>
      <c r="G13" s="6"/>
      <c r="H13" s="20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  <c r="AO13" s="56">
        <f>A13+80</f>
        <v>80</v>
      </c>
      <c r="AW13" s="40">
        <v>3</v>
      </c>
      <c r="AX13" s="92"/>
      <c r="AY13" s="92"/>
      <c r="AZ13" s="92">
        <f t="array" ref="AZ13:BB13">LINEST(AX5:AX7,BB5:BC7)</f>
        <v>-3.124999999999993E-4</v>
      </c>
      <c r="BA13" s="92">
        <v>0.36249999999999993</v>
      </c>
      <c r="BB13" s="92">
        <v>70</v>
      </c>
      <c r="BG13" s="40">
        <v>3</v>
      </c>
      <c r="BJ13" s="40" t="e">
        <f t="array" ref="BJ13:BL13">LINEST(BH5:BH7,BL5:BM7)</f>
        <v>#VALUE!</v>
      </c>
      <c r="BK13" s="40" t="e">
        <v>#VALUE!</v>
      </c>
      <c r="BL13" s="40" t="e">
        <v>#VALUE!</v>
      </c>
      <c r="BQ13" s="128"/>
      <c r="BR13" s="40">
        <v>3</v>
      </c>
      <c r="BU13" s="40">
        <f t="array" ref="BU13:BW13">LINEST(BS5:BS7,BW5:BX7)</f>
        <v>0</v>
      </c>
      <c r="BV13" s="40">
        <v>0</v>
      </c>
      <c r="BW13" s="40">
        <v>0</v>
      </c>
    </row>
    <row r="14" spans="1:79" x14ac:dyDescent="0.3">
      <c r="A14" s="49">
        <f t="shared" ref="A14:A21" si="25">IF(B14="","",IF(OR(B14="Ruhe 3:00",B14="Ruhe 6:00"),"",A13+$G$8))</f>
        <v>40</v>
      </c>
      <c r="B14" s="34">
        <f>A131</f>
        <v>0.25</v>
      </c>
      <c r="C14" s="35">
        <f>IF(C131="",#N/A,C131)</f>
        <v>130</v>
      </c>
      <c r="D14" s="35">
        <f>D131</f>
        <v>80</v>
      </c>
      <c r="E14" s="36">
        <f>B131</f>
        <v>84</v>
      </c>
      <c r="F14" s="37">
        <f t="shared" si="24"/>
        <v>50</v>
      </c>
      <c r="G14" s="6"/>
      <c r="H14" s="20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6"/>
      <c r="AN14" s="6"/>
      <c r="AO14" s="56">
        <f t="shared" ref="AO14:AO21" si="26">A14+80</f>
        <v>120</v>
      </c>
      <c r="AW14" s="40">
        <v>4</v>
      </c>
      <c r="AX14" s="92"/>
      <c r="AY14" s="92">
        <f t="array" ref="AY14:BB14">LINEST(AX5:AX8,BB5:BD8)</f>
        <v>1.0416666666666646E-5</v>
      </c>
      <c r="AZ14" s="92">
        <v>-1.5624999999999934E-3</v>
      </c>
      <c r="BA14" s="92">
        <v>0.39583333333333282</v>
      </c>
      <c r="BB14" s="92">
        <v>70</v>
      </c>
      <c r="BE14" s="40">
        <v>130</v>
      </c>
      <c r="BG14" s="40">
        <v>4</v>
      </c>
      <c r="BI14" s="40" t="e">
        <f t="array" ref="BI14:BL14">LINEST(BH5:BH8,BL5:BN8)</f>
        <v>#VALUE!</v>
      </c>
      <c r="BJ14" s="40" t="e">
        <v>#VALUE!</v>
      </c>
      <c r="BK14" s="40" t="e">
        <v>#VALUE!</v>
      </c>
      <c r="BL14" s="40" t="e">
        <v>#VALUE!</v>
      </c>
      <c r="BO14" s="91" t="str">
        <f>IF(G22=0,"",BJ5)</f>
        <v/>
      </c>
      <c r="BQ14" s="128"/>
      <c r="BR14" s="40">
        <v>4</v>
      </c>
      <c r="BT14" s="40">
        <f t="array" ref="BT14:BW14">LINEST(BS5:BS8,BW5:BY8)</f>
        <v>0</v>
      </c>
      <c r="BU14" s="40">
        <v>0</v>
      </c>
      <c r="BV14" s="40">
        <v>0</v>
      </c>
      <c r="BW14" s="40">
        <v>0</v>
      </c>
      <c r="BZ14" s="40" t="str">
        <f>IF(G22=0,"",BU5)</f>
        <v/>
      </c>
    </row>
    <row r="15" spans="1:79" x14ac:dyDescent="0.3">
      <c r="A15" s="49">
        <f t="shared" si="25"/>
        <v>80</v>
      </c>
      <c r="B15" s="34">
        <f>IF(B132&gt;0,A132,IF(B14="Ruhe 3:00","Ruhe 6:00",IF(B14="Ruhe 6:00","",IF(B14="","","Ruhe 3:00"))))</f>
        <v>0.375</v>
      </c>
      <c r="C15" s="35">
        <f t="shared" ref="C15:C21" si="27">IF(B15="Ruhe 3:00",$C$137,IF(B15="Ruhe 6:00",$C$138,IF(B15="",#N/A,C132)))</f>
        <v>140</v>
      </c>
      <c r="D15" s="35">
        <f t="shared" ref="D15:D21" si="28">IF(B15="Ruhe 3:00",$D$137,IF(B15="Ruhe 6:00",$D$138,IF(B15="","",D132)))</f>
        <v>80</v>
      </c>
      <c r="E15" s="36">
        <f t="shared" ref="E15" si="29">IF(B15="Ruhe 3:00",$B$137,IF(B15="Ruhe 6:00",$B$138,IF(B15="","",B132)))</f>
        <v>97</v>
      </c>
      <c r="F15" s="37">
        <f t="shared" si="24"/>
        <v>60</v>
      </c>
      <c r="G15" s="6"/>
      <c r="H15" s="20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/>
      <c r="AN15" s="6"/>
      <c r="AO15" s="56">
        <f t="shared" si="26"/>
        <v>160</v>
      </c>
      <c r="AV15" s="71"/>
      <c r="AW15" s="40">
        <v>5</v>
      </c>
      <c r="AX15" s="92">
        <f t="array" ref="AX15:BB15">LINEST(AX5:AX9,BB5:BE9)</f>
        <v>-1.6276041666666035E-8</v>
      </c>
      <c r="AY15" s="92">
        <v>1.4322916666666456E-5</v>
      </c>
      <c r="AZ15" s="92">
        <v>-1.8489583333333112E-3</v>
      </c>
      <c r="BA15" s="92">
        <v>0.40208333333333263</v>
      </c>
      <c r="BB15" s="92">
        <v>69.999999999999986</v>
      </c>
      <c r="BG15" s="40">
        <v>5</v>
      </c>
      <c r="BH15" s="40" t="e">
        <f t="array" ref="BH15:BL15">LINEST(BH5:BH9,BL5:BO9)</f>
        <v>#VALUE!</v>
      </c>
      <c r="BI15" s="40" t="e">
        <v>#VALUE!</v>
      </c>
      <c r="BJ15" s="40" t="e">
        <v>#VALUE!</v>
      </c>
      <c r="BK15" s="40" t="e">
        <v>#VALUE!</v>
      </c>
      <c r="BL15" s="40" t="e">
        <v>#VALUE!</v>
      </c>
      <c r="BO15" s="91" t="e">
        <f>BO14+1.5</f>
        <v>#VALUE!</v>
      </c>
      <c r="BQ15" s="128"/>
      <c r="BR15" s="40">
        <v>5</v>
      </c>
      <c r="BS15" s="40">
        <f t="array" ref="BS15:BW15">LINEST(BS5:BS9,BW5:BZ9)</f>
        <v>0</v>
      </c>
      <c r="BT15" s="40">
        <v>0</v>
      </c>
      <c r="BU15" s="40">
        <v>0</v>
      </c>
      <c r="BV15" s="40">
        <v>0</v>
      </c>
      <c r="BW15" s="40">
        <v>0</v>
      </c>
      <c r="BZ15" s="40" t="e">
        <f>BZ14+1.5</f>
        <v>#VALUE!</v>
      </c>
    </row>
    <row r="16" spans="1:79" x14ac:dyDescent="0.3">
      <c r="A16" s="49">
        <f t="shared" si="25"/>
        <v>120</v>
      </c>
      <c r="B16" s="34">
        <f>IF(B133="",IF(B15="Ruhe 3:00","Ruhe 6:00",IF(B15="Ruhe 6:00","",IF(B15="","","Ruhe 3:00"))),A133)</f>
        <v>0.5</v>
      </c>
      <c r="C16" s="35">
        <f t="shared" si="27"/>
        <v>160</v>
      </c>
      <c r="D16" s="35">
        <f t="shared" si="28"/>
        <v>85</v>
      </c>
      <c r="E16" s="36">
        <f t="shared" ref="E16:E21" si="30">IF(B16="Ruhe 3:00",$B$137,IF(B16="Ruhe 6:00",$B$138,IF(B16="",#N/A,B133)))</f>
        <v>113</v>
      </c>
      <c r="F16" s="37">
        <f t="shared" si="24"/>
        <v>75</v>
      </c>
      <c r="G16" s="6"/>
      <c r="H16" s="20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56">
        <f t="shared" si="26"/>
        <v>200</v>
      </c>
      <c r="AV16" s="71"/>
      <c r="AW16" s="40">
        <v>6</v>
      </c>
      <c r="AX16" s="92" t="e">
        <f t="array" ref="AX16:BB16">LINEST(AX5:AX10,BB5:BE10)</f>
        <v>#VALUE!</v>
      </c>
      <c r="AY16" s="92" t="e">
        <v>#VALUE!</v>
      </c>
      <c r="AZ16" s="92" t="e">
        <v>#VALUE!</v>
      </c>
      <c r="BA16" s="92" t="e">
        <v>#VALUE!</v>
      </c>
      <c r="BB16" s="92" t="e">
        <v>#VALUE!</v>
      </c>
      <c r="BG16" s="40">
        <v>6</v>
      </c>
      <c r="BH16" s="40" t="e">
        <f t="array" ref="BH16:BL16">LINEST(BH5:BH10,BL5:BO10)</f>
        <v>#VALUE!</v>
      </c>
      <c r="BI16" s="40" t="e">
        <v>#VALUE!</v>
      </c>
      <c r="BJ16" s="40" t="e">
        <v>#VALUE!</v>
      </c>
      <c r="BK16" s="40" t="e">
        <v>#VALUE!</v>
      </c>
      <c r="BL16" s="40" t="e">
        <v>#VALUE!</v>
      </c>
      <c r="BQ16" s="128"/>
      <c r="BR16" s="40">
        <v>6</v>
      </c>
      <c r="BS16" s="40" t="e">
        <f t="array" ref="BS16:BW16">LINEST(BS5:BS10,BW5:BZ10)</f>
        <v>#VALUE!</v>
      </c>
      <c r="BT16" s="40" t="e">
        <v>#VALUE!</v>
      </c>
      <c r="BU16" s="40" t="e">
        <v>#VALUE!</v>
      </c>
      <c r="BV16" s="40" t="e">
        <v>#VALUE!</v>
      </c>
      <c r="BW16" s="40" t="e">
        <v>#VALUE!</v>
      </c>
    </row>
    <row r="17" spans="1:78" x14ac:dyDescent="0.3">
      <c r="A17" s="49">
        <f t="shared" si="25"/>
        <v>160</v>
      </c>
      <c r="B17" s="34">
        <f>IF(B134="",IF(B16="Ruhe 3:00","Ruhe 6:00",IF(B16="Ruhe 6:00","",IF(B16="","","Ruhe 3:00"))),A134)</f>
        <v>0.625</v>
      </c>
      <c r="C17" s="35">
        <f t="shared" si="27"/>
        <v>180</v>
      </c>
      <c r="D17" s="35">
        <f t="shared" si="28"/>
        <v>90</v>
      </c>
      <c r="E17" s="36">
        <f t="shared" si="30"/>
        <v>135</v>
      </c>
      <c r="F17" s="37">
        <f t="shared" si="24"/>
        <v>90</v>
      </c>
      <c r="G17" s="6"/>
      <c r="H17" s="20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56">
        <f t="shared" si="26"/>
        <v>240</v>
      </c>
      <c r="AV17" s="71"/>
      <c r="AW17" s="40">
        <v>7</v>
      </c>
      <c r="AX17" s="92" t="e">
        <f t="array" ref="AX17:BB17">LINEST(AX5:AX11,BB5:BE11)</f>
        <v>#VALUE!</v>
      </c>
      <c r="AY17" s="92" t="e">
        <v>#VALUE!</v>
      </c>
      <c r="AZ17" s="92" t="e">
        <v>#VALUE!</v>
      </c>
      <c r="BA17" s="92" t="e">
        <v>#VALUE!</v>
      </c>
      <c r="BB17" s="92" t="e">
        <v>#VALUE!</v>
      </c>
      <c r="BE17" s="93">
        <f>IF(A13="","",VLOOKUP(BE14,AX21:BD148,2,2))</f>
        <v>150</v>
      </c>
      <c r="BG17" s="40">
        <v>7</v>
      </c>
      <c r="BH17" s="40" t="e">
        <f t="array" ref="BH17:BL17">LINEST(BH5:BH11,BL5:BO11)</f>
        <v>#VALUE!</v>
      </c>
      <c r="BI17" s="40" t="e">
        <v>#VALUE!</v>
      </c>
      <c r="BJ17" s="40" t="e">
        <v>#VALUE!</v>
      </c>
      <c r="BK17" s="40" t="e">
        <v>#VALUE!</v>
      </c>
      <c r="BL17" s="40" t="e">
        <v>#VALUE!</v>
      </c>
      <c r="BO17" s="40" t="str">
        <f>IF(BO14="","",VLOOKUP(BO14,BH21:BN148,2,2))</f>
        <v/>
      </c>
      <c r="BQ17" s="128"/>
      <c r="BR17" s="40">
        <v>7</v>
      </c>
      <c r="BS17" s="40" t="e">
        <f t="array" ref="BS17:BW17">LINEST(BS5:BS11,BW5:BZ11)</f>
        <v>#VALUE!</v>
      </c>
      <c r="BT17" s="40" t="e">
        <v>#VALUE!</v>
      </c>
      <c r="BU17" s="40" t="e">
        <v>#VALUE!</v>
      </c>
      <c r="BV17" s="40" t="e">
        <v>#VALUE!</v>
      </c>
      <c r="BW17" s="40" t="e">
        <v>#VALUE!</v>
      </c>
      <c r="BZ17" s="40" t="str">
        <f>IF(BZ14="","",VLOOKUP(BZ14,BS21:BY148,2,2))</f>
        <v/>
      </c>
    </row>
    <row r="18" spans="1:78" x14ac:dyDescent="0.3">
      <c r="A18" s="49" t="str">
        <f t="shared" si="25"/>
        <v/>
      </c>
      <c r="B18" s="34" t="str">
        <f>IF(B135="",IF(B17="Ruhe 3:00","Ruhe 6:00",IF(B17="Ruhe 6:00","",IF(B17="","","Ruhe 3:00"))),A135)</f>
        <v>Ruhe 3:00</v>
      </c>
      <c r="C18" s="35">
        <f t="shared" si="27"/>
        <v>140</v>
      </c>
      <c r="D18" s="35">
        <f t="shared" si="28"/>
        <v>80</v>
      </c>
      <c r="E18" s="36">
        <f t="shared" si="30"/>
        <v>120</v>
      </c>
      <c r="F18" s="37">
        <f t="shared" si="24"/>
        <v>60</v>
      </c>
      <c r="G18" s="6"/>
      <c r="H18" s="20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56" t="e">
        <f t="shared" si="26"/>
        <v>#VALUE!</v>
      </c>
      <c r="AV18" s="71"/>
      <c r="AX18" s="92"/>
      <c r="AY18" s="92"/>
      <c r="AZ18" s="92"/>
      <c r="BO18" s="40" t="str">
        <f>IF(BO14="","",VLOOKUP(BO15,BH21:BN148,2,2))</f>
        <v/>
      </c>
      <c r="BQ18" s="128"/>
      <c r="BZ18" s="40" t="str">
        <f>IF(BZ14="","",VLOOKUP(BZ15,BS21:BY148,2,2))</f>
        <v/>
      </c>
    </row>
    <row r="19" spans="1:78" x14ac:dyDescent="0.3">
      <c r="A19" s="49" t="str">
        <f t="shared" si="25"/>
        <v/>
      </c>
      <c r="B19" s="34" t="str">
        <f>IF(B136="",IF(B18="Ruhe 3:00","Ruhe 6:00",IF(B18="Ruhe 6:00","",IF(B18="","","Ruhe 3:00"))),A136)</f>
        <v>Ruhe 6:00</v>
      </c>
      <c r="C19" s="35">
        <f t="shared" si="27"/>
        <v>120</v>
      </c>
      <c r="D19" s="35">
        <f t="shared" si="28"/>
        <v>70</v>
      </c>
      <c r="E19" s="36">
        <f t="shared" si="30"/>
        <v>90</v>
      </c>
      <c r="F19" s="37">
        <f t="shared" si="24"/>
        <v>50</v>
      </c>
      <c r="G19" s="6"/>
      <c r="H19" s="20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56" t="e">
        <f t="shared" si="26"/>
        <v>#VALUE!</v>
      </c>
      <c r="AX19" s="40">
        <f>VLOOKUP($A$23,$AW$13:$BB$17,2)</f>
        <v>-1.6276041666666035E-8</v>
      </c>
      <c r="AY19" s="40">
        <f>VLOOKUP($A$23,$AW$13:$BB$17,3)</f>
        <v>1.4322916666666456E-5</v>
      </c>
      <c r="AZ19" s="40">
        <f>VLOOKUP($A$23,$AW$13:$BB$17,4)</f>
        <v>-1.8489583333333112E-3</v>
      </c>
      <c r="BA19" s="40">
        <f>VLOOKUP($A$23,$AW$13:$BB$17,5)</f>
        <v>0.40208333333333263</v>
      </c>
      <c r="BB19" s="40">
        <f>VLOOKUP($A$23,$AW$13:$BB$17,6)</f>
        <v>69.999999999999986</v>
      </c>
      <c r="BH19" s="94" t="e">
        <f>VLOOKUP($A$23,$BG$13:$BL$17,2)</f>
        <v>#VALUE!</v>
      </c>
      <c r="BI19" s="94" t="e">
        <f>VLOOKUP($A$23,$BG$13:$BL$17,3)</f>
        <v>#VALUE!</v>
      </c>
      <c r="BJ19" s="94" t="e">
        <f>VLOOKUP($A$23,$BG$13:$BL$17,4)</f>
        <v>#VALUE!</v>
      </c>
      <c r="BK19" s="94" t="e">
        <f>VLOOKUP($A$23,$BG$13:$BL$17,5)</f>
        <v>#VALUE!</v>
      </c>
      <c r="BL19" s="94" t="e">
        <f>VLOOKUP($A$23,$BG$13:$BL$17,6)</f>
        <v>#VALUE!</v>
      </c>
      <c r="BQ19" s="128"/>
      <c r="BS19" s="40">
        <f>VLOOKUP($A$23,$BR$13:$BW$17,2)</f>
        <v>0</v>
      </c>
      <c r="BT19" s="40">
        <f>VLOOKUP($A$23,$BR$13:$BW$17,3)</f>
        <v>0</v>
      </c>
      <c r="BU19" s="40">
        <f>VLOOKUP($A$23,$BR$13:$BW$17,4)</f>
        <v>0</v>
      </c>
      <c r="BV19" s="40">
        <f>VLOOKUP($A$23,$BR$13:$BW$17,5)</f>
        <v>0</v>
      </c>
      <c r="BW19" s="40">
        <f>VLOOKUP($A$23,$BR$13:$BW$17,6)</f>
        <v>0</v>
      </c>
    </row>
    <row r="20" spans="1:78" x14ac:dyDescent="0.3">
      <c r="A20" s="49" t="str">
        <f t="shared" si="25"/>
        <v/>
      </c>
      <c r="B20" s="34" t="str">
        <f>IF(B19="","",IF(B19="Ruhe 3:00","Ruhe 6:00",IF(B19="Ruhe 6:00","","Ruhe 3:00")))</f>
        <v/>
      </c>
      <c r="C20" s="35" t="e">
        <f t="shared" si="27"/>
        <v>#N/A</v>
      </c>
      <c r="D20" s="35" t="str">
        <f t="shared" si="28"/>
        <v/>
      </c>
      <c r="E20" s="36" t="e">
        <f t="shared" si="30"/>
        <v>#N/A</v>
      </c>
      <c r="F20" s="32" t="e">
        <f t="shared" si="24"/>
        <v>#N/A</v>
      </c>
      <c r="G20" s="6"/>
      <c r="H20" s="20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56" t="e">
        <f t="shared" si="26"/>
        <v>#VALUE!</v>
      </c>
    </row>
    <row r="21" spans="1:78" x14ac:dyDescent="0.3">
      <c r="A21" s="49" t="str">
        <f t="shared" si="25"/>
        <v/>
      </c>
      <c r="B21" s="34" t="str">
        <f>IF(B20="","",IF(B20="Ruhe 3:00","Ruhe 6:00",IF(B20="Ruhe 6:00","","Ruhe 3:00")))</f>
        <v/>
      </c>
      <c r="C21" s="35" t="e">
        <f t="shared" si="27"/>
        <v>#N/A</v>
      </c>
      <c r="D21" s="35" t="str">
        <f t="shared" si="28"/>
        <v/>
      </c>
      <c r="E21" s="36" t="e">
        <f t="shared" si="30"/>
        <v>#N/A</v>
      </c>
      <c r="F21" s="32" t="e">
        <f t="shared" si="24"/>
        <v>#N/A</v>
      </c>
      <c r="G21" s="6" t="str">
        <f t="shared" ref="G21" si="31">IF(B21="Ruhe 3:00",$E$137,IF(B21="Ruhe 6:00",$E$138,IF(B21="","",E138)))</f>
        <v/>
      </c>
      <c r="H21" s="66"/>
      <c r="I21" s="39"/>
      <c r="J21" s="39"/>
      <c r="K21" s="39"/>
      <c r="L21" s="39"/>
      <c r="M21" s="39"/>
      <c r="N21" s="39"/>
      <c r="O21" s="39"/>
      <c r="P21" s="39"/>
      <c r="Q21" s="39"/>
      <c r="R21" s="39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  <c r="AF21" s="39"/>
      <c r="AG21" s="39"/>
      <c r="AH21" s="39"/>
      <c r="AI21" s="39"/>
      <c r="AJ21" s="39"/>
      <c r="AK21" s="39"/>
      <c r="AL21" s="39"/>
      <c r="AM21" s="39"/>
      <c r="AN21" s="39"/>
      <c r="AO21" s="56" t="e">
        <f t="shared" si="26"/>
        <v>#VALUE!</v>
      </c>
      <c r="AX21" s="95">
        <f>AZ21+BA21+BB21+BC21+BD21</f>
        <v>83.999999999999972</v>
      </c>
      <c r="AY21" s="56">
        <f>A14</f>
        <v>40</v>
      </c>
      <c r="AZ21" s="40">
        <f>AY21*AY21*AY21*AY21*$AX$19</f>
        <v>-4.1666666666665048E-2</v>
      </c>
      <c r="BA21" s="40">
        <f>AY21*AY21*AY21*$AY$19</f>
        <v>0.9166666666666532</v>
      </c>
      <c r="BB21" s="40">
        <f>AY21*AY21*$AZ$19</f>
        <v>-2.958333333333298</v>
      </c>
      <c r="BC21" s="40">
        <f>AY21*$BA$19</f>
        <v>16.083333333333304</v>
      </c>
      <c r="BD21" s="40">
        <f>$BB$19</f>
        <v>69.999999999999986</v>
      </c>
      <c r="BH21" s="95" t="e">
        <f>BJ21+BK21+BL21+BM21+BN21-0.01</f>
        <v>#VALUE!</v>
      </c>
      <c r="BI21" s="56">
        <f>IF(G13+0.2&lt;G14,A13,A14)</f>
        <v>40</v>
      </c>
      <c r="BJ21" s="40" t="e">
        <f>BI21*BI21*BI21*BI21*$BH$19</f>
        <v>#VALUE!</v>
      </c>
      <c r="BK21" s="40" t="e">
        <f>BI21*BI21*BI21*$BI$19</f>
        <v>#VALUE!</v>
      </c>
      <c r="BL21" s="40" t="e">
        <f>BI21*BI21*$BJ$19</f>
        <v>#VALUE!</v>
      </c>
      <c r="BM21" s="40" t="e">
        <f>BI21*$BK$19</f>
        <v>#VALUE!</v>
      </c>
      <c r="BN21" s="40" t="e">
        <f>$BL$19</f>
        <v>#VALUE!</v>
      </c>
      <c r="BS21" s="40">
        <f>BU21+BV21+BW21+BX21+BY21-0.1</f>
        <v>-0.1</v>
      </c>
      <c r="BT21" s="40">
        <f>IF(G13+0.2&lt;G14,E13,E14)</f>
        <v>84</v>
      </c>
      <c r="BU21" s="40">
        <f>BT21*BT21*BT21*BT21*$BS$19</f>
        <v>0</v>
      </c>
      <c r="BV21" s="40">
        <f>BT21*BT21*BT21*$BT$19</f>
        <v>0</v>
      </c>
      <c r="BW21" s="40">
        <f>BT21*BT21*$BU$19</f>
        <v>0</v>
      </c>
      <c r="BX21" s="40">
        <f>BT21*$BV$19</f>
        <v>0</v>
      </c>
      <c r="BY21" s="40">
        <f>$BW$19</f>
        <v>0</v>
      </c>
    </row>
    <row r="22" spans="1:78" x14ac:dyDescent="0.3">
      <c r="A22" s="40"/>
      <c r="B22" s="40"/>
      <c r="C22" s="40"/>
      <c r="D22" s="41" t="s">
        <v>16</v>
      </c>
      <c r="E22" s="40"/>
      <c r="F22" s="40"/>
      <c r="G22" s="20">
        <f>MIN(G13:G19)</f>
        <v>0</v>
      </c>
      <c r="H22" s="20"/>
      <c r="I22" s="20"/>
      <c r="J22" s="20"/>
      <c r="K22" s="20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20"/>
      <c r="AB22" s="20"/>
      <c r="AC22" s="20"/>
      <c r="AD22" s="20"/>
      <c r="AE22" s="20"/>
      <c r="AF22" s="20"/>
      <c r="AG22" s="20"/>
      <c r="AH22" s="20"/>
      <c r="AI22" s="20"/>
      <c r="AJ22" s="20"/>
      <c r="AK22" s="20"/>
      <c r="AL22" s="20"/>
      <c r="AM22" s="20"/>
      <c r="AN22" s="20"/>
      <c r="AX22" s="95">
        <f t="shared" ref="AX22:AX147" si="32">AZ22+BA22+BB22+BC22+BD22</f>
        <v>84.636447656249985</v>
      </c>
      <c r="AY22" s="56">
        <f>AY21+2</f>
        <v>42</v>
      </c>
      <c r="AZ22" s="40">
        <f t="shared" ref="AZ22:AZ147" si="33">AY22*AY22*AY22*AY22*$AX$19</f>
        <v>-5.0646093749998039E-2</v>
      </c>
      <c r="BA22" s="40">
        <f t="shared" ref="BA22:BA147" si="34">AY22*AY22*AY22*$AY$19</f>
        <v>1.0611562499999845</v>
      </c>
      <c r="BB22" s="40">
        <f t="shared" ref="BB22:BB147" si="35">AY22*AY22*$AZ$19</f>
        <v>-3.2615624999999611</v>
      </c>
      <c r="BC22" s="40">
        <f t="shared" ref="BC22:BC147" si="36">AY22*$BA$19</f>
        <v>16.887499999999971</v>
      </c>
      <c r="BD22" s="40">
        <f t="shared" ref="BD22:BD147" si="37">$BB$19</f>
        <v>69.999999999999986</v>
      </c>
      <c r="BH22" s="95" t="e">
        <f>BJ22+BK22+BL22+BM22+BN22</f>
        <v>#VALUE!</v>
      </c>
      <c r="BI22" s="56">
        <f>BI21+2</f>
        <v>42</v>
      </c>
      <c r="BJ22" s="40" t="e">
        <f>BI22*BI22*BI22*BI22*$BH$19</f>
        <v>#VALUE!</v>
      </c>
      <c r="BK22" s="40" t="e">
        <f>BI22*BI22*BI22*$BI$19</f>
        <v>#VALUE!</v>
      </c>
      <c r="BL22" s="40" t="e">
        <f>BI22*BI22*$BJ$19</f>
        <v>#VALUE!</v>
      </c>
      <c r="BM22" s="40" t="e">
        <f>BI22*$BK$19</f>
        <v>#VALUE!</v>
      </c>
      <c r="BN22" s="40" t="e">
        <f>$BL$19</f>
        <v>#VALUE!</v>
      </c>
      <c r="BS22" s="40">
        <f>BU22+BV22+BW22+BX22+BY22</f>
        <v>0</v>
      </c>
      <c r="BT22" s="40">
        <f>BT21+1</f>
        <v>85</v>
      </c>
      <c r="BU22" s="40">
        <f t="shared" ref="BU22:BU147" si="38">BT22*BT22*BT22*BT22*$BS$19</f>
        <v>0</v>
      </c>
      <c r="BV22" s="40">
        <f t="shared" ref="BV22:BV147" si="39">BT22*BT22*BT22*$BT$19</f>
        <v>0</v>
      </c>
      <c r="BW22" s="40">
        <f t="shared" ref="BW22:BW147" si="40">BT22*BT22*$BU$19</f>
        <v>0</v>
      </c>
      <c r="BX22" s="40">
        <f t="shared" ref="BX22:BX147" si="41">BT22*$BV$19</f>
        <v>0</v>
      </c>
      <c r="BY22" s="40">
        <f t="shared" ref="BY22:BY147" si="42">$BW$19</f>
        <v>0</v>
      </c>
    </row>
    <row r="23" spans="1:78" x14ac:dyDescent="0.3">
      <c r="A23" s="40">
        <f>COUNT(A13:A19)</f>
        <v>5</v>
      </c>
      <c r="B23" s="40"/>
      <c r="C23" s="42"/>
      <c r="D23" s="40"/>
      <c r="E23" s="40"/>
      <c r="F23" s="40"/>
      <c r="G23" s="40"/>
      <c r="I23" s="40"/>
      <c r="J23" s="40"/>
      <c r="K23" s="40"/>
      <c r="L23" s="40"/>
      <c r="M23" s="40"/>
      <c r="N23" s="40"/>
      <c r="O23" s="40"/>
      <c r="P23" s="40"/>
      <c r="Q23" s="40"/>
      <c r="R23" s="40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  <c r="AF23" s="40"/>
      <c r="AG23" s="40"/>
      <c r="AH23" s="40"/>
      <c r="AI23" s="40"/>
      <c r="AJ23" s="40"/>
      <c r="AK23" s="40"/>
      <c r="AL23" s="40"/>
      <c r="AM23" s="40"/>
      <c r="AN23" s="40"/>
      <c r="AX23" s="95">
        <f t="shared" si="32"/>
        <v>85.271162499999974</v>
      </c>
      <c r="AY23" s="56">
        <f t="shared" ref="AY23:AY148" si="43">AY22+2</f>
        <v>44</v>
      </c>
      <c r="AZ23" s="40">
        <f t="shared" si="33"/>
        <v>-6.1004166666664299E-2</v>
      </c>
      <c r="BA23" s="40">
        <f t="shared" si="34"/>
        <v>1.2200833333333154</v>
      </c>
      <c r="BB23" s="40">
        <f t="shared" si="35"/>
        <v>-3.5795833333332903</v>
      </c>
      <c r="BC23" s="40">
        <f t="shared" si="36"/>
        <v>17.691666666666634</v>
      </c>
      <c r="BD23" s="40">
        <f t="shared" si="37"/>
        <v>69.999999999999986</v>
      </c>
      <c r="BH23" s="95" t="e">
        <f t="shared" ref="BH23:BH148" si="44">BJ23+BK23+BL23+BM23+BN23</f>
        <v>#VALUE!</v>
      </c>
      <c r="BI23" s="56">
        <f t="shared" ref="BI23:BI148" si="45">BI22+2</f>
        <v>44</v>
      </c>
      <c r="BJ23" s="40" t="e">
        <f t="shared" ref="BJ23:BJ148" si="46">BI23*BI23*BI23*BI23*$BH$19</f>
        <v>#VALUE!</v>
      </c>
      <c r="BK23" s="40" t="e">
        <f t="shared" ref="BK23:BK148" si="47">BI23*BI23*BI23*$BI$19</f>
        <v>#VALUE!</v>
      </c>
      <c r="BL23" s="40" t="e">
        <f t="shared" ref="BL23:BL148" si="48">BI23*BI23*$BJ$19</f>
        <v>#VALUE!</v>
      </c>
      <c r="BM23" s="40" t="e">
        <f t="shared" ref="BM23:BM148" si="49">BI23*$BK$19</f>
        <v>#VALUE!</v>
      </c>
      <c r="BN23" s="40" t="e">
        <f t="shared" ref="BN23:BN148" si="50">$BL$19</f>
        <v>#VALUE!</v>
      </c>
      <c r="BS23" s="40">
        <f t="shared" ref="BS23:BS148" si="51">BU23+BV23+BW23+BX23+BY23</f>
        <v>0</v>
      </c>
      <c r="BT23" s="40">
        <f t="shared" ref="BT23:BT148" si="52">BT22+1</f>
        <v>86</v>
      </c>
      <c r="BU23" s="40">
        <f t="shared" si="38"/>
        <v>0</v>
      </c>
      <c r="BV23" s="40">
        <f t="shared" si="39"/>
        <v>0</v>
      </c>
      <c r="BW23" s="40">
        <f t="shared" si="40"/>
        <v>0</v>
      </c>
      <c r="BX23" s="40">
        <f t="shared" si="41"/>
        <v>0</v>
      </c>
      <c r="BY23" s="40">
        <f t="shared" si="42"/>
        <v>0</v>
      </c>
    </row>
    <row r="24" spans="1:78" x14ac:dyDescent="0.3">
      <c r="AX24" s="95">
        <f t="shared" si="32"/>
        <v>85.904697656249979</v>
      </c>
      <c r="AY24" s="56">
        <f t="shared" si="43"/>
        <v>46</v>
      </c>
      <c r="AZ24" s="40">
        <f t="shared" si="33"/>
        <v>-7.287526041666384E-2</v>
      </c>
      <c r="BA24" s="40">
        <f t="shared" si="34"/>
        <v>1.3941354166666462</v>
      </c>
      <c r="BB24" s="40">
        <f t="shared" si="35"/>
        <v>-3.9123958333332864</v>
      </c>
      <c r="BC24" s="40">
        <f t="shared" si="36"/>
        <v>18.495833333333302</v>
      </c>
      <c r="BD24" s="40">
        <f t="shared" si="37"/>
        <v>69.999999999999986</v>
      </c>
      <c r="BH24" s="95" t="e">
        <f t="shared" si="44"/>
        <v>#VALUE!</v>
      </c>
      <c r="BI24" s="56">
        <f t="shared" si="45"/>
        <v>46</v>
      </c>
      <c r="BJ24" s="40" t="e">
        <f t="shared" si="46"/>
        <v>#VALUE!</v>
      </c>
      <c r="BK24" s="40" t="e">
        <f t="shared" si="47"/>
        <v>#VALUE!</v>
      </c>
      <c r="BL24" s="40" t="e">
        <f t="shared" si="48"/>
        <v>#VALUE!</v>
      </c>
      <c r="BM24" s="40" t="e">
        <f t="shared" si="49"/>
        <v>#VALUE!</v>
      </c>
      <c r="BN24" s="40" t="e">
        <f t="shared" si="50"/>
        <v>#VALUE!</v>
      </c>
      <c r="BS24" s="40">
        <f t="shared" si="51"/>
        <v>0</v>
      </c>
      <c r="BT24" s="40">
        <f t="shared" si="52"/>
        <v>87</v>
      </c>
      <c r="BU24" s="40">
        <f t="shared" si="38"/>
        <v>0</v>
      </c>
      <c r="BV24" s="40">
        <f t="shared" si="39"/>
        <v>0</v>
      </c>
      <c r="BW24" s="40">
        <f t="shared" si="40"/>
        <v>0</v>
      </c>
      <c r="BX24" s="40">
        <f t="shared" si="41"/>
        <v>0</v>
      </c>
      <c r="BY24" s="40">
        <f t="shared" si="42"/>
        <v>0</v>
      </c>
    </row>
    <row r="25" spans="1:78" x14ac:dyDescent="0.3">
      <c r="C25" s="38"/>
      <c r="AT25" s="74"/>
      <c r="AX25" s="95">
        <f t="shared" si="32"/>
        <v>86.537599999999983</v>
      </c>
      <c r="AY25" s="56">
        <f t="shared" si="43"/>
        <v>48</v>
      </c>
      <c r="AZ25" s="40">
        <f t="shared" si="33"/>
        <v>-8.6399999999996646E-2</v>
      </c>
      <c r="BA25" s="40">
        <f t="shared" si="34"/>
        <v>1.5839999999999768</v>
      </c>
      <c r="BB25" s="40">
        <f t="shared" si="35"/>
        <v>-4.2599999999999492</v>
      </c>
      <c r="BC25" s="40">
        <f t="shared" si="36"/>
        <v>19.299999999999965</v>
      </c>
      <c r="BD25" s="40">
        <f t="shared" si="37"/>
        <v>69.999999999999986</v>
      </c>
      <c r="BH25" s="95" t="e">
        <f t="shared" si="44"/>
        <v>#VALUE!</v>
      </c>
      <c r="BI25" s="56">
        <f t="shared" si="45"/>
        <v>48</v>
      </c>
      <c r="BJ25" s="40" t="e">
        <f t="shared" si="46"/>
        <v>#VALUE!</v>
      </c>
      <c r="BK25" s="40" t="e">
        <f t="shared" si="47"/>
        <v>#VALUE!</v>
      </c>
      <c r="BL25" s="40" t="e">
        <f t="shared" si="48"/>
        <v>#VALUE!</v>
      </c>
      <c r="BM25" s="40" t="e">
        <f t="shared" si="49"/>
        <v>#VALUE!</v>
      </c>
      <c r="BN25" s="40" t="e">
        <f t="shared" si="50"/>
        <v>#VALUE!</v>
      </c>
      <c r="BS25" s="40">
        <f t="shared" si="51"/>
        <v>0</v>
      </c>
      <c r="BT25" s="40">
        <f t="shared" si="52"/>
        <v>88</v>
      </c>
      <c r="BU25" s="40">
        <f t="shared" si="38"/>
        <v>0</v>
      </c>
      <c r="BV25" s="40">
        <f t="shared" si="39"/>
        <v>0</v>
      </c>
      <c r="BW25" s="40">
        <f t="shared" si="40"/>
        <v>0</v>
      </c>
      <c r="BX25" s="40">
        <f t="shared" si="41"/>
        <v>0</v>
      </c>
      <c r="BY25" s="40">
        <f t="shared" si="42"/>
        <v>0</v>
      </c>
    </row>
    <row r="26" spans="1:78" x14ac:dyDescent="0.3">
      <c r="AT26" s="74"/>
      <c r="AX26" s="95">
        <f t="shared" si="32"/>
        <v>87.170410156249986</v>
      </c>
      <c r="AY26" s="56">
        <f t="shared" si="43"/>
        <v>50</v>
      </c>
      <c r="AZ26" s="40">
        <f t="shared" si="33"/>
        <v>-0.10172526041666272</v>
      </c>
      <c r="BA26" s="40">
        <f t="shared" si="34"/>
        <v>1.7903645833333071</v>
      </c>
      <c r="BB26" s="40">
        <f t="shared" si="35"/>
        <v>-4.622395833333278</v>
      </c>
      <c r="BC26" s="40">
        <f t="shared" si="36"/>
        <v>20.104166666666632</v>
      </c>
      <c r="BD26" s="40">
        <f t="shared" si="37"/>
        <v>69.999999999999986</v>
      </c>
      <c r="BH26" s="95" t="e">
        <f t="shared" si="44"/>
        <v>#VALUE!</v>
      </c>
      <c r="BI26" s="56">
        <f t="shared" si="45"/>
        <v>50</v>
      </c>
      <c r="BJ26" s="40" t="e">
        <f t="shared" si="46"/>
        <v>#VALUE!</v>
      </c>
      <c r="BK26" s="40" t="e">
        <f t="shared" si="47"/>
        <v>#VALUE!</v>
      </c>
      <c r="BL26" s="40" t="e">
        <f t="shared" si="48"/>
        <v>#VALUE!</v>
      </c>
      <c r="BM26" s="40" t="e">
        <f t="shared" si="49"/>
        <v>#VALUE!</v>
      </c>
      <c r="BN26" s="40" t="e">
        <f t="shared" si="50"/>
        <v>#VALUE!</v>
      </c>
      <c r="BS26" s="40">
        <f t="shared" si="51"/>
        <v>0</v>
      </c>
      <c r="BT26" s="40">
        <f t="shared" si="52"/>
        <v>89</v>
      </c>
      <c r="BU26" s="40">
        <f t="shared" si="38"/>
        <v>0</v>
      </c>
      <c r="BV26" s="40">
        <f t="shared" si="39"/>
        <v>0</v>
      </c>
      <c r="BW26" s="40">
        <f t="shared" si="40"/>
        <v>0</v>
      </c>
      <c r="BX26" s="40">
        <f t="shared" si="41"/>
        <v>0</v>
      </c>
      <c r="BY26" s="40">
        <f t="shared" si="42"/>
        <v>0</v>
      </c>
    </row>
    <row r="27" spans="1:78" x14ac:dyDescent="0.3">
      <c r="AX27" s="95">
        <f t="shared" si="32"/>
        <v>87.803662499999987</v>
      </c>
      <c r="AY27" s="56">
        <f t="shared" si="43"/>
        <v>52</v>
      </c>
      <c r="AZ27" s="40">
        <f t="shared" si="33"/>
        <v>-0.11900416666666205</v>
      </c>
      <c r="BA27" s="40">
        <f t="shared" si="34"/>
        <v>2.013916666666637</v>
      </c>
      <c r="BB27" s="40">
        <f t="shared" si="35"/>
        <v>-4.9995833333332733</v>
      </c>
      <c r="BC27" s="40">
        <f t="shared" si="36"/>
        <v>20.908333333333296</v>
      </c>
      <c r="BD27" s="40">
        <f t="shared" si="37"/>
        <v>69.999999999999986</v>
      </c>
      <c r="BH27" s="95" t="e">
        <f t="shared" si="44"/>
        <v>#VALUE!</v>
      </c>
      <c r="BI27" s="56">
        <f t="shared" si="45"/>
        <v>52</v>
      </c>
      <c r="BJ27" s="40" t="e">
        <f t="shared" si="46"/>
        <v>#VALUE!</v>
      </c>
      <c r="BK27" s="40" t="e">
        <f t="shared" si="47"/>
        <v>#VALUE!</v>
      </c>
      <c r="BL27" s="40" t="e">
        <f t="shared" si="48"/>
        <v>#VALUE!</v>
      </c>
      <c r="BM27" s="40" t="e">
        <f t="shared" si="49"/>
        <v>#VALUE!</v>
      </c>
      <c r="BN27" s="40" t="e">
        <f t="shared" si="50"/>
        <v>#VALUE!</v>
      </c>
      <c r="BS27" s="40">
        <f t="shared" si="51"/>
        <v>0</v>
      </c>
      <c r="BT27" s="40">
        <f t="shared" si="52"/>
        <v>90</v>
      </c>
      <c r="BU27" s="40">
        <f t="shared" si="38"/>
        <v>0</v>
      </c>
      <c r="BV27" s="40">
        <f t="shared" si="39"/>
        <v>0</v>
      </c>
      <c r="BW27" s="40">
        <f t="shared" si="40"/>
        <v>0</v>
      </c>
      <c r="BX27" s="40">
        <f t="shared" si="41"/>
        <v>0</v>
      </c>
      <c r="BY27" s="40">
        <f t="shared" si="42"/>
        <v>0</v>
      </c>
    </row>
    <row r="28" spans="1:78" x14ac:dyDescent="0.3">
      <c r="AX28" s="95">
        <f t="shared" si="32"/>
        <v>88.43788515624999</v>
      </c>
      <c r="AY28" s="56">
        <f t="shared" si="43"/>
        <v>54</v>
      </c>
      <c r="AZ28" s="40">
        <f t="shared" si="33"/>
        <v>-0.13839609374999462</v>
      </c>
      <c r="BA28" s="40">
        <f t="shared" si="34"/>
        <v>2.2553437499999669</v>
      </c>
      <c r="BB28" s="40">
        <f t="shared" si="35"/>
        <v>-5.3915624999999352</v>
      </c>
      <c r="BC28" s="40">
        <f t="shared" si="36"/>
        <v>21.712499999999963</v>
      </c>
      <c r="BD28" s="40">
        <f t="shared" si="37"/>
        <v>69.999999999999986</v>
      </c>
      <c r="BH28" s="95" t="e">
        <f t="shared" si="44"/>
        <v>#VALUE!</v>
      </c>
      <c r="BI28" s="56">
        <f t="shared" si="45"/>
        <v>54</v>
      </c>
      <c r="BJ28" s="40" t="e">
        <f t="shared" si="46"/>
        <v>#VALUE!</v>
      </c>
      <c r="BK28" s="40" t="e">
        <f t="shared" si="47"/>
        <v>#VALUE!</v>
      </c>
      <c r="BL28" s="40" t="e">
        <f t="shared" si="48"/>
        <v>#VALUE!</v>
      </c>
      <c r="BM28" s="40" t="e">
        <f t="shared" si="49"/>
        <v>#VALUE!</v>
      </c>
      <c r="BN28" s="40" t="e">
        <f t="shared" si="50"/>
        <v>#VALUE!</v>
      </c>
      <c r="BS28" s="40">
        <f t="shared" si="51"/>
        <v>0</v>
      </c>
      <c r="BT28" s="40">
        <f t="shared" si="52"/>
        <v>91</v>
      </c>
      <c r="BU28" s="40">
        <f t="shared" si="38"/>
        <v>0</v>
      </c>
      <c r="BV28" s="40">
        <f t="shared" si="39"/>
        <v>0</v>
      </c>
      <c r="BW28" s="40">
        <f t="shared" si="40"/>
        <v>0</v>
      </c>
      <c r="BX28" s="40">
        <f t="shared" si="41"/>
        <v>0</v>
      </c>
      <c r="BY28" s="40">
        <f t="shared" si="42"/>
        <v>0</v>
      </c>
    </row>
    <row r="29" spans="1:78" x14ac:dyDescent="0.3">
      <c r="AX29" s="95">
        <f t="shared" si="32"/>
        <v>89.073599999999985</v>
      </c>
      <c r="AY29" s="56">
        <f t="shared" si="43"/>
        <v>56</v>
      </c>
      <c r="AZ29" s="40">
        <f t="shared" si="33"/>
        <v>-0.16006666666666045</v>
      </c>
      <c r="BA29" s="40">
        <f t="shared" si="34"/>
        <v>2.5153333333332966</v>
      </c>
      <c r="BB29" s="40">
        <f t="shared" si="35"/>
        <v>-5.7983333333332636</v>
      </c>
      <c r="BC29" s="40">
        <f t="shared" si="36"/>
        <v>22.516666666666627</v>
      </c>
      <c r="BD29" s="40">
        <f t="shared" si="37"/>
        <v>69.999999999999986</v>
      </c>
      <c r="BH29" s="95" t="e">
        <f t="shared" si="44"/>
        <v>#VALUE!</v>
      </c>
      <c r="BI29" s="56">
        <f t="shared" si="45"/>
        <v>56</v>
      </c>
      <c r="BJ29" s="40" t="e">
        <f t="shared" si="46"/>
        <v>#VALUE!</v>
      </c>
      <c r="BK29" s="40" t="e">
        <f t="shared" si="47"/>
        <v>#VALUE!</v>
      </c>
      <c r="BL29" s="40" t="e">
        <f t="shared" si="48"/>
        <v>#VALUE!</v>
      </c>
      <c r="BM29" s="40" t="e">
        <f t="shared" si="49"/>
        <v>#VALUE!</v>
      </c>
      <c r="BN29" s="40" t="e">
        <f t="shared" si="50"/>
        <v>#VALUE!</v>
      </c>
      <c r="BS29" s="40">
        <f t="shared" si="51"/>
        <v>0</v>
      </c>
      <c r="BT29" s="40">
        <f t="shared" si="52"/>
        <v>92</v>
      </c>
      <c r="BU29" s="40">
        <f t="shared" si="38"/>
        <v>0</v>
      </c>
      <c r="BV29" s="40">
        <f t="shared" si="39"/>
        <v>0</v>
      </c>
      <c r="BW29" s="40">
        <f t="shared" si="40"/>
        <v>0</v>
      </c>
      <c r="BX29" s="40">
        <f t="shared" si="41"/>
        <v>0</v>
      </c>
      <c r="BY29" s="40">
        <f t="shared" si="42"/>
        <v>0</v>
      </c>
    </row>
    <row r="30" spans="1:78" x14ac:dyDescent="0.3">
      <c r="AX30" s="95">
        <f t="shared" si="32"/>
        <v>89.71132265624999</v>
      </c>
      <c r="AY30" s="56">
        <f t="shared" si="43"/>
        <v>58</v>
      </c>
      <c r="AZ30" s="40">
        <f t="shared" si="33"/>
        <v>-0.18418776041665952</v>
      </c>
      <c r="BA30" s="40">
        <f t="shared" si="34"/>
        <v>2.7945729166666258</v>
      </c>
      <c r="BB30" s="40">
        <f t="shared" si="35"/>
        <v>-6.2198958333332586</v>
      </c>
      <c r="BC30" s="40">
        <f t="shared" si="36"/>
        <v>23.320833333333294</v>
      </c>
      <c r="BD30" s="40">
        <f t="shared" si="37"/>
        <v>69.999999999999986</v>
      </c>
      <c r="BH30" s="95" t="e">
        <f t="shared" si="44"/>
        <v>#VALUE!</v>
      </c>
      <c r="BI30" s="56">
        <f t="shared" si="45"/>
        <v>58</v>
      </c>
      <c r="BJ30" s="40" t="e">
        <f t="shared" si="46"/>
        <v>#VALUE!</v>
      </c>
      <c r="BK30" s="40" t="e">
        <f t="shared" si="47"/>
        <v>#VALUE!</v>
      </c>
      <c r="BL30" s="40" t="e">
        <f t="shared" si="48"/>
        <v>#VALUE!</v>
      </c>
      <c r="BM30" s="40" t="e">
        <f t="shared" si="49"/>
        <v>#VALUE!</v>
      </c>
      <c r="BN30" s="40" t="e">
        <f t="shared" si="50"/>
        <v>#VALUE!</v>
      </c>
      <c r="BS30" s="40">
        <f t="shared" si="51"/>
        <v>0</v>
      </c>
      <c r="BT30" s="40">
        <f t="shared" si="52"/>
        <v>93</v>
      </c>
      <c r="BU30" s="40">
        <f t="shared" si="38"/>
        <v>0</v>
      </c>
      <c r="BV30" s="40">
        <f t="shared" si="39"/>
        <v>0</v>
      </c>
      <c r="BW30" s="40">
        <f t="shared" si="40"/>
        <v>0</v>
      </c>
      <c r="BX30" s="40">
        <f t="shared" si="41"/>
        <v>0</v>
      </c>
      <c r="BY30" s="40">
        <f t="shared" si="42"/>
        <v>0</v>
      </c>
    </row>
    <row r="31" spans="1:78" x14ac:dyDescent="0.3">
      <c r="AX31" s="95">
        <f t="shared" si="32"/>
        <v>90.351562499999986</v>
      </c>
      <c r="AY31" s="56">
        <f t="shared" si="43"/>
        <v>60</v>
      </c>
      <c r="AZ31" s="40">
        <f t="shared" si="33"/>
        <v>-0.21093749999999181</v>
      </c>
      <c r="BA31" s="40">
        <f t="shared" si="34"/>
        <v>3.0937499999999547</v>
      </c>
      <c r="BB31" s="40">
        <f t="shared" si="35"/>
        <v>-6.6562499999999201</v>
      </c>
      <c r="BC31" s="40">
        <f t="shared" si="36"/>
        <v>24.124999999999957</v>
      </c>
      <c r="BD31" s="40">
        <f t="shared" si="37"/>
        <v>69.999999999999986</v>
      </c>
      <c r="BH31" s="95" t="e">
        <f t="shared" si="44"/>
        <v>#VALUE!</v>
      </c>
      <c r="BI31" s="56">
        <f t="shared" si="45"/>
        <v>60</v>
      </c>
      <c r="BJ31" s="40" t="e">
        <f t="shared" si="46"/>
        <v>#VALUE!</v>
      </c>
      <c r="BK31" s="40" t="e">
        <f t="shared" si="47"/>
        <v>#VALUE!</v>
      </c>
      <c r="BL31" s="40" t="e">
        <f t="shared" si="48"/>
        <v>#VALUE!</v>
      </c>
      <c r="BM31" s="40" t="e">
        <f t="shared" si="49"/>
        <v>#VALUE!</v>
      </c>
      <c r="BN31" s="40" t="e">
        <f t="shared" si="50"/>
        <v>#VALUE!</v>
      </c>
      <c r="BS31" s="40">
        <f t="shared" si="51"/>
        <v>0</v>
      </c>
      <c r="BT31" s="40">
        <f t="shared" si="52"/>
        <v>94</v>
      </c>
      <c r="BU31" s="40">
        <f t="shared" si="38"/>
        <v>0</v>
      </c>
      <c r="BV31" s="40">
        <f t="shared" si="39"/>
        <v>0</v>
      </c>
      <c r="BW31" s="40">
        <f t="shared" si="40"/>
        <v>0</v>
      </c>
      <c r="BX31" s="40">
        <f t="shared" si="41"/>
        <v>0</v>
      </c>
      <c r="BY31" s="40">
        <f t="shared" si="42"/>
        <v>0</v>
      </c>
    </row>
    <row r="32" spans="1:78" x14ac:dyDescent="0.3">
      <c r="AT32" s="68"/>
      <c r="AX32" s="95">
        <f t="shared" si="32"/>
        <v>90.994822656249994</v>
      </c>
      <c r="AY32" s="56">
        <f t="shared" si="43"/>
        <v>62</v>
      </c>
      <c r="AZ32" s="40">
        <f t="shared" si="33"/>
        <v>-0.24050026041665734</v>
      </c>
      <c r="BA32" s="40">
        <f t="shared" si="34"/>
        <v>3.4135520833332831</v>
      </c>
      <c r="BB32" s="40">
        <f t="shared" si="35"/>
        <v>-7.1073958333332481</v>
      </c>
      <c r="BC32" s="40">
        <f t="shared" si="36"/>
        <v>24.929166666666625</v>
      </c>
      <c r="BD32" s="40">
        <f t="shared" si="37"/>
        <v>69.999999999999986</v>
      </c>
      <c r="BH32" s="95" t="e">
        <f t="shared" si="44"/>
        <v>#VALUE!</v>
      </c>
      <c r="BI32" s="56">
        <f t="shared" si="45"/>
        <v>62</v>
      </c>
      <c r="BJ32" s="40" t="e">
        <f t="shared" si="46"/>
        <v>#VALUE!</v>
      </c>
      <c r="BK32" s="40" t="e">
        <f t="shared" si="47"/>
        <v>#VALUE!</v>
      </c>
      <c r="BL32" s="40" t="e">
        <f t="shared" si="48"/>
        <v>#VALUE!</v>
      </c>
      <c r="BM32" s="40" t="e">
        <f t="shared" si="49"/>
        <v>#VALUE!</v>
      </c>
      <c r="BN32" s="40" t="e">
        <f t="shared" si="50"/>
        <v>#VALUE!</v>
      </c>
      <c r="BS32" s="40">
        <f t="shared" si="51"/>
        <v>0</v>
      </c>
      <c r="BT32" s="40">
        <f t="shared" si="52"/>
        <v>95</v>
      </c>
      <c r="BU32" s="40">
        <f t="shared" si="38"/>
        <v>0</v>
      </c>
      <c r="BV32" s="40">
        <f t="shared" si="39"/>
        <v>0</v>
      </c>
      <c r="BW32" s="40">
        <f t="shared" si="40"/>
        <v>0</v>
      </c>
      <c r="BX32" s="40">
        <f t="shared" si="41"/>
        <v>0</v>
      </c>
      <c r="BY32" s="40">
        <f t="shared" si="42"/>
        <v>0</v>
      </c>
    </row>
    <row r="33" spans="1:77" x14ac:dyDescent="0.3">
      <c r="AT33" s="68"/>
      <c r="AX33" s="95">
        <f t="shared" si="32"/>
        <v>91.641599999999983</v>
      </c>
      <c r="AY33" s="56">
        <f t="shared" si="43"/>
        <v>64</v>
      </c>
      <c r="AZ33" s="40">
        <f t="shared" si="33"/>
        <v>-0.27306666666665608</v>
      </c>
      <c r="BA33" s="40">
        <f t="shared" si="34"/>
        <v>3.7546666666666115</v>
      </c>
      <c r="BB33" s="40">
        <f t="shared" si="35"/>
        <v>-7.5733333333332427</v>
      </c>
      <c r="BC33" s="40">
        <f t="shared" si="36"/>
        <v>25.733333333333288</v>
      </c>
      <c r="BD33" s="40">
        <f t="shared" si="37"/>
        <v>69.999999999999986</v>
      </c>
      <c r="BH33" s="95" t="e">
        <f t="shared" si="44"/>
        <v>#VALUE!</v>
      </c>
      <c r="BI33" s="56">
        <f t="shared" si="45"/>
        <v>64</v>
      </c>
      <c r="BJ33" s="40" t="e">
        <f t="shared" si="46"/>
        <v>#VALUE!</v>
      </c>
      <c r="BK33" s="40" t="e">
        <f t="shared" si="47"/>
        <v>#VALUE!</v>
      </c>
      <c r="BL33" s="40" t="e">
        <f t="shared" si="48"/>
        <v>#VALUE!</v>
      </c>
      <c r="BM33" s="40" t="e">
        <f t="shared" si="49"/>
        <v>#VALUE!</v>
      </c>
      <c r="BN33" s="40" t="e">
        <f t="shared" si="50"/>
        <v>#VALUE!</v>
      </c>
      <c r="BS33" s="40">
        <f t="shared" si="51"/>
        <v>0</v>
      </c>
      <c r="BT33" s="40">
        <f t="shared" si="52"/>
        <v>96</v>
      </c>
      <c r="BU33" s="40">
        <f t="shared" si="38"/>
        <v>0</v>
      </c>
      <c r="BV33" s="40">
        <f t="shared" si="39"/>
        <v>0</v>
      </c>
      <c r="BW33" s="40">
        <f t="shared" si="40"/>
        <v>0</v>
      </c>
      <c r="BX33" s="40">
        <f t="shared" si="41"/>
        <v>0</v>
      </c>
      <c r="BY33" s="40">
        <f t="shared" si="42"/>
        <v>0</v>
      </c>
    </row>
    <row r="34" spans="1:77" x14ac:dyDescent="0.3">
      <c r="AT34" s="68"/>
      <c r="AV34" s="57"/>
      <c r="AX34" s="95">
        <f t="shared" si="32"/>
        <v>92.292385156249992</v>
      </c>
      <c r="AY34" s="56">
        <f t="shared" si="43"/>
        <v>66</v>
      </c>
      <c r="AZ34" s="40">
        <f t="shared" si="33"/>
        <v>-0.30883359374998803</v>
      </c>
      <c r="BA34" s="40">
        <f t="shared" si="34"/>
        <v>4.1177812499999398</v>
      </c>
      <c r="BB34" s="40">
        <f t="shared" si="35"/>
        <v>-8.0540624999999029</v>
      </c>
      <c r="BC34" s="40">
        <f t="shared" si="36"/>
        <v>26.537499999999952</v>
      </c>
      <c r="BD34" s="40">
        <f t="shared" si="37"/>
        <v>69.999999999999986</v>
      </c>
      <c r="BH34" s="95" t="e">
        <f t="shared" si="44"/>
        <v>#VALUE!</v>
      </c>
      <c r="BI34" s="56">
        <f t="shared" si="45"/>
        <v>66</v>
      </c>
      <c r="BJ34" s="40" t="e">
        <f t="shared" si="46"/>
        <v>#VALUE!</v>
      </c>
      <c r="BK34" s="40" t="e">
        <f t="shared" si="47"/>
        <v>#VALUE!</v>
      </c>
      <c r="BL34" s="40" t="e">
        <f t="shared" si="48"/>
        <v>#VALUE!</v>
      </c>
      <c r="BM34" s="40" t="e">
        <f t="shared" si="49"/>
        <v>#VALUE!</v>
      </c>
      <c r="BN34" s="40" t="e">
        <f t="shared" si="50"/>
        <v>#VALUE!</v>
      </c>
      <c r="BS34" s="40">
        <f t="shared" si="51"/>
        <v>0</v>
      </c>
      <c r="BT34" s="40">
        <f t="shared" si="52"/>
        <v>97</v>
      </c>
      <c r="BU34" s="40">
        <f t="shared" si="38"/>
        <v>0</v>
      </c>
      <c r="BV34" s="40">
        <f t="shared" si="39"/>
        <v>0</v>
      </c>
      <c r="BW34" s="40">
        <f t="shared" si="40"/>
        <v>0</v>
      </c>
      <c r="BX34" s="40">
        <f t="shared" si="41"/>
        <v>0</v>
      </c>
      <c r="BY34" s="40">
        <f t="shared" si="42"/>
        <v>0</v>
      </c>
    </row>
    <row r="35" spans="1:77" x14ac:dyDescent="0.3">
      <c r="AT35" s="68"/>
      <c r="AX35" s="95">
        <f t="shared" si="32"/>
        <v>92.947662499999979</v>
      </c>
      <c r="AY35" s="56">
        <f t="shared" si="43"/>
        <v>68</v>
      </c>
      <c r="AZ35" s="40">
        <f t="shared" si="33"/>
        <v>-0.34800416666665318</v>
      </c>
      <c r="BA35" s="40">
        <f t="shared" si="34"/>
        <v>4.5035833333332675</v>
      </c>
      <c r="BB35" s="40">
        <f t="shared" si="35"/>
        <v>-8.5495833333332314</v>
      </c>
      <c r="BC35" s="40">
        <f t="shared" si="36"/>
        <v>27.341666666666619</v>
      </c>
      <c r="BD35" s="40">
        <f t="shared" si="37"/>
        <v>69.999999999999986</v>
      </c>
      <c r="BH35" s="95" t="e">
        <f t="shared" si="44"/>
        <v>#VALUE!</v>
      </c>
      <c r="BI35" s="56">
        <f t="shared" si="45"/>
        <v>68</v>
      </c>
      <c r="BJ35" s="40" t="e">
        <f t="shared" si="46"/>
        <v>#VALUE!</v>
      </c>
      <c r="BK35" s="40" t="e">
        <f t="shared" si="47"/>
        <v>#VALUE!</v>
      </c>
      <c r="BL35" s="40" t="e">
        <f t="shared" si="48"/>
        <v>#VALUE!</v>
      </c>
      <c r="BM35" s="40" t="e">
        <f t="shared" si="49"/>
        <v>#VALUE!</v>
      </c>
      <c r="BN35" s="40" t="e">
        <f t="shared" si="50"/>
        <v>#VALUE!</v>
      </c>
      <c r="BS35" s="40">
        <f t="shared" si="51"/>
        <v>0</v>
      </c>
      <c r="BT35" s="40">
        <f t="shared" si="52"/>
        <v>98</v>
      </c>
      <c r="BU35" s="40">
        <f t="shared" si="38"/>
        <v>0</v>
      </c>
      <c r="BV35" s="40">
        <f t="shared" si="39"/>
        <v>0</v>
      </c>
      <c r="BW35" s="40">
        <f t="shared" si="40"/>
        <v>0</v>
      </c>
      <c r="BX35" s="40">
        <f t="shared" si="41"/>
        <v>0</v>
      </c>
      <c r="BY35" s="40">
        <f t="shared" si="42"/>
        <v>0</v>
      </c>
    </row>
    <row r="36" spans="1:77" x14ac:dyDescent="0.3">
      <c r="AT36" s="68"/>
      <c r="AX36" s="95">
        <f t="shared" si="32"/>
        <v>93.607910156249986</v>
      </c>
      <c r="AY36" s="56">
        <f t="shared" si="43"/>
        <v>70</v>
      </c>
      <c r="AZ36" s="40">
        <f t="shared" si="33"/>
        <v>-0.39078776041665153</v>
      </c>
      <c r="BA36" s="40">
        <f t="shared" si="34"/>
        <v>4.9127604166665941</v>
      </c>
      <c r="BB36" s="40">
        <f t="shared" si="35"/>
        <v>-9.0598958333332256</v>
      </c>
      <c r="BC36" s="40">
        <f t="shared" si="36"/>
        <v>28.145833333333282</v>
      </c>
      <c r="BD36" s="40">
        <f t="shared" si="37"/>
        <v>69.999999999999986</v>
      </c>
      <c r="BH36" s="95" t="e">
        <f t="shared" si="44"/>
        <v>#VALUE!</v>
      </c>
      <c r="BI36" s="56">
        <f t="shared" si="45"/>
        <v>70</v>
      </c>
      <c r="BJ36" s="40" t="e">
        <f t="shared" si="46"/>
        <v>#VALUE!</v>
      </c>
      <c r="BK36" s="40" t="e">
        <f t="shared" si="47"/>
        <v>#VALUE!</v>
      </c>
      <c r="BL36" s="40" t="e">
        <f t="shared" si="48"/>
        <v>#VALUE!</v>
      </c>
      <c r="BM36" s="40" t="e">
        <f t="shared" si="49"/>
        <v>#VALUE!</v>
      </c>
      <c r="BN36" s="40" t="e">
        <f t="shared" si="50"/>
        <v>#VALUE!</v>
      </c>
      <c r="BS36" s="40">
        <f t="shared" si="51"/>
        <v>0</v>
      </c>
      <c r="BT36" s="40">
        <f t="shared" si="52"/>
        <v>99</v>
      </c>
      <c r="BU36" s="40">
        <f t="shared" si="38"/>
        <v>0</v>
      </c>
      <c r="BV36" s="40">
        <f t="shared" si="39"/>
        <v>0</v>
      </c>
      <c r="BW36" s="40">
        <f t="shared" si="40"/>
        <v>0</v>
      </c>
      <c r="BX36" s="40">
        <f t="shared" si="41"/>
        <v>0</v>
      </c>
      <c r="BY36" s="40">
        <f t="shared" si="42"/>
        <v>0</v>
      </c>
    </row>
    <row r="37" spans="1:77" x14ac:dyDescent="0.3">
      <c r="AT37" s="68"/>
      <c r="AX37" s="95">
        <f t="shared" si="32"/>
        <v>94.273599999999988</v>
      </c>
      <c r="AY37" s="56">
        <f t="shared" si="43"/>
        <v>72</v>
      </c>
      <c r="AZ37" s="40">
        <f t="shared" si="33"/>
        <v>-0.43739999999998302</v>
      </c>
      <c r="BA37" s="40">
        <f t="shared" si="34"/>
        <v>5.3459999999999219</v>
      </c>
      <c r="BB37" s="40">
        <f t="shared" si="35"/>
        <v>-9.5849999999998854</v>
      </c>
      <c r="BC37" s="40">
        <f t="shared" si="36"/>
        <v>28.94999999999995</v>
      </c>
      <c r="BD37" s="40">
        <f t="shared" si="37"/>
        <v>69.999999999999986</v>
      </c>
      <c r="BH37" s="95" t="e">
        <f t="shared" si="44"/>
        <v>#VALUE!</v>
      </c>
      <c r="BI37" s="56">
        <f t="shared" si="45"/>
        <v>72</v>
      </c>
      <c r="BJ37" s="40" t="e">
        <f t="shared" si="46"/>
        <v>#VALUE!</v>
      </c>
      <c r="BK37" s="40" t="e">
        <f t="shared" si="47"/>
        <v>#VALUE!</v>
      </c>
      <c r="BL37" s="40" t="e">
        <f t="shared" si="48"/>
        <v>#VALUE!</v>
      </c>
      <c r="BM37" s="40" t="e">
        <f t="shared" si="49"/>
        <v>#VALUE!</v>
      </c>
      <c r="BN37" s="40" t="e">
        <f t="shared" si="50"/>
        <v>#VALUE!</v>
      </c>
      <c r="BS37" s="40">
        <f t="shared" si="51"/>
        <v>0</v>
      </c>
      <c r="BT37" s="40">
        <f t="shared" si="52"/>
        <v>100</v>
      </c>
      <c r="BU37" s="40">
        <f t="shared" si="38"/>
        <v>0</v>
      </c>
      <c r="BV37" s="40">
        <f t="shared" si="39"/>
        <v>0</v>
      </c>
      <c r="BW37" s="40">
        <f t="shared" si="40"/>
        <v>0</v>
      </c>
      <c r="BX37" s="40">
        <f t="shared" si="41"/>
        <v>0</v>
      </c>
      <c r="BY37" s="40">
        <f t="shared" si="42"/>
        <v>0</v>
      </c>
    </row>
    <row r="38" spans="1:77" x14ac:dyDescent="0.3">
      <c r="AX38" s="95">
        <f t="shared" si="32"/>
        <v>94.945197656249988</v>
      </c>
      <c r="AY38" s="56">
        <f t="shared" si="43"/>
        <v>74</v>
      </c>
      <c r="AZ38" s="40">
        <f t="shared" si="33"/>
        <v>-0.48806276041664776</v>
      </c>
      <c r="BA38" s="40">
        <f t="shared" si="34"/>
        <v>5.803989583333248</v>
      </c>
      <c r="BB38" s="40">
        <f t="shared" si="35"/>
        <v>-10.124895833333213</v>
      </c>
      <c r="BC38" s="40">
        <f t="shared" si="36"/>
        <v>29.754166666666613</v>
      </c>
      <c r="BD38" s="40">
        <f t="shared" si="37"/>
        <v>69.999999999999986</v>
      </c>
      <c r="BH38" s="95" t="e">
        <f t="shared" si="44"/>
        <v>#VALUE!</v>
      </c>
      <c r="BI38" s="56">
        <f t="shared" si="45"/>
        <v>74</v>
      </c>
      <c r="BJ38" s="40" t="e">
        <f t="shared" si="46"/>
        <v>#VALUE!</v>
      </c>
      <c r="BK38" s="40" t="e">
        <f t="shared" si="47"/>
        <v>#VALUE!</v>
      </c>
      <c r="BL38" s="40" t="e">
        <f t="shared" si="48"/>
        <v>#VALUE!</v>
      </c>
      <c r="BM38" s="40" t="e">
        <f t="shared" si="49"/>
        <v>#VALUE!</v>
      </c>
      <c r="BN38" s="40" t="e">
        <f t="shared" si="50"/>
        <v>#VALUE!</v>
      </c>
      <c r="BS38" s="40">
        <f t="shared" si="51"/>
        <v>0</v>
      </c>
      <c r="BT38" s="40">
        <f t="shared" si="52"/>
        <v>101</v>
      </c>
      <c r="BU38" s="40">
        <f t="shared" si="38"/>
        <v>0</v>
      </c>
      <c r="BV38" s="40">
        <f t="shared" si="39"/>
        <v>0</v>
      </c>
      <c r="BW38" s="40">
        <f t="shared" si="40"/>
        <v>0</v>
      </c>
      <c r="BX38" s="40">
        <f t="shared" si="41"/>
        <v>0</v>
      </c>
      <c r="BY38" s="40">
        <f t="shared" si="42"/>
        <v>0</v>
      </c>
    </row>
    <row r="39" spans="1:77" x14ac:dyDescent="0.3">
      <c r="AV39" s="57"/>
      <c r="AX39" s="95">
        <f t="shared" si="32"/>
        <v>95.623162499999992</v>
      </c>
      <c r="AY39" s="56">
        <f t="shared" si="43"/>
        <v>76</v>
      </c>
      <c r="AZ39" s="40">
        <f t="shared" si="33"/>
        <v>-0.54300416666664564</v>
      </c>
      <c r="BA39" s="40">
        <f t="shared" si="34"/>
        <v>6.2874166666665747</v>
      </c>
      <c r="BB39" s="40">
        <f t="shared" si="35"/>
        <v>-10.679583333333206</v>
      </c>
      <c r="BC39" s="40">
        <f t="shared" si="36"/>
        <v>30.55833333333328</v>
      </c>
      <c r="BD39" s="40">
        <f t="shared" si="37"/>
        <v>69.999999999999986</v>
      </c>
      <c r="BH39" s="95" t="e">
        <f t="shared" si="44"/>
        <v>#VALUE!</v>
      </c>
      <c r="BI39" s="56">
        <f t="shared" si="45"/>
        <v>76</v>
      </c>
      <c r="BJ39" s="40" t="e">
        <f t="shared" si="46"/>
        <v>#VALUE!</v>
      </c>
      <c r="BK39" s="40" t="e">
        <f t="shared" si="47"/>
        <v>#VALUE!</v>
      </c>
      <c r="BL39" s="40" t="e">
        <f t="shared" si="48"/>
        <v>#VALUE!</v>
      </c>
      <c r="BM39" s="40" t="e">
        <f t="shared" si="49"/>
        <v>#VALUE!</v>
      </c>
      <c r="BN39" s="40" t="e">
        <f t="shared" si="50"/>
        <v>#VALUE!</v>
      </c>
      <c r="BS39" s="40">
        <f t="shared" si="51"/>
        <v>0</v>
      </c>
      <c r="BT39" s="40">
        <f t="shared" si="52"/>
        <v>102</v>
      </c>
      <c r="BU39" s="40">
        <f t="shared" si="38"/>
        <v>0</v>
      </c>
      <c r="BV39" s="40">
        <f t="shared" si="39"/>
        <v>0</v>
      </c>
      <c r="BW39" s="40">
        <f t="shared" si="40"/>
        <v>0</v>
      </c>
      <c r="BX39" s="40">
        <f t="shared" si="41"/>
        <v>0</v>
      </c>
      <c r="BY39" s="40">
        <f t="shared" si="42"/>
        <v>0</v>
      </c>
    </row>
    <row r="40" spans="1:77" x14ac:dyDescent="0.3">
      <c r="AV40" s="57"/>
      <c r="AX40" s="95">
        <f t="shared" si="32"/>
        <v>96.307947656249979</v>
      </c>
      <c r="AY40" s="56">
        <f t="shared" si="43"/>
        <v>78</v>
      </c>
      <c r="AZ40" s="40">
        <f t="shared" si="33"/>
        <v>-0.60245859374997668</v>
      </c>
      <c r="BA40" s="40">
        <f t="shared" si="34"/>
        <v>6.7969687499999001</v>
      </c>
      <c r="BB40" s="40">
        <f t="shared" si="35"/>
        <v>-11.249062499999866</v>
      </c>
      <c r="BC40" s="40">
        <f t="shared" si="36"/>
        <v>31.362499999999944</v>
      </c>
      <c r="BD40" s="40">
        <f t="shared" si="37"/>
        <v>69.999999999999986</v>
      </c>
      <c r="BH40" s="95" t="e">
        <f t="shared" si="44"/>
        <v>#VALUE!</v>
      </c>
      <c r="BI40" s="56">
        <f t="shared" si="45"/>
        <v>78</v>
      </c>
      <c r="BJ40" s="40" t="e">
        <f t="shared" si="46"/>
        <v>#VALUE!</v>
      </c>
      <c r="BK40" s="40" t="e">
        <f t="shared" si="47"/>
        <v>#VALUE!</v>
      </c>
      <c r="BL40" s="40" t="e">
        <f t="shared" si="48"/>
        <v>#VALUE!</v>
      </c>
      <c r="BM40" s="40" t="e">
        <f t="shared" si="49"/>
        <v>#VALUE!</v>
      </c>
      <c r="BN40" s="40" t="e">
        <f t="shared" si="50"/>
        <v>#VALUE!</v>
      </c>
      <c r="BS40" s="40">
        <f t="shared" si="51"/>
        <v>0</v>
      </c>
      <c r="BT40" s="40">
        <f t="shared" si="52"/>
        <v>103</v>
      </c>
      <c r="BU40" s="40">
        <f t="shared" si="38"/>
        <v>0</v>
      </c>
      <c r="BV40" s="40">
        <f t="shared" si="39"/>
        <v>0</v>
      </c>
      <c r="BW40" s="40">
        <f t="shared" si="40"/>
        <v>0</v>
      </c>
      <c r="BX40" s="40">
        <f t="shared" si="41"/>
        <v>0</v>
      </c>
      <c r="BY40" s="40">
        <f t="shared" si="42"/>
        <v>0</v>
      </c>
    </row>
    <row r="41" spans="1:77" x14ac:dyDescent="0.3">
      <c r="AV41" s="57"/>
      <c r="AX41" s="95">
        <f t="shared" si="32"/>
        <v>96.999999999999986</v>
      </c>
      <c r="AY41" s="56">
        <f t="shared" si="43"/>
        <v>80</v>
      </c>
      <c r="AZ41" s="40">
        <f t="shared" si="33"/>
        <v>-0.66666666666664076</v>
      </c>
      <c r="BA41" s="40">
        <f t="shared" si="34"/>
        <v>7.3333333333332256</v>
      </c>
      <c r="BB41" s="40">
        <f t="shared" si="35"/>
        <v>-11.833333333333192</v>
      </c>
      <c r="BC41" s="40">
        <f t="shared" si="36"/>
        <v>32.166666666666607</v>
      </c>
      <c r="BD41" s="40">
        <f t="shared" si="37"/>
        <v>69.999999999999986</v>
      </c>
      <c r="BH41" s="95" t="e">
        <f t="shared" si="44"/>
        <v>#VALUE!</v>
      </c>
      <c r="BI41" s="56">
        <f t="shared" si="45"/>
        <v>80</v>
      </c>
      <c r="BJ41" s="40" t="e">
        <f t="shared" si="46"/>
        <v>#VALUE!</v>
      </c>
      <c r="BK41" s="40" t="e">
        <f t="shared" si="47"/>
        <v>#VALUE!</v>
      </c>
      <c r="BL41" s="40" t="e">
        <f t="shared" si="48"/>
        <v>#VALUE!</v>
      </c>
      <c r="BM41" s="40" t="e">
        <f t="shared" si="49"/>
        <v>#VALUE!</v>
      </c>
      <c r="BN41" s="40" t="e">
        <f t="shared" si="50"/>
        <v>#VALUE!</v>
      </c>
      <c r="BS41" s="40">
        <f t="shared" si="51"/>
        <v>0</v>
      </c>
      <c r="BT41" s="40">
        <f t="shared" si="52"/>
        <v>104</v>
      </c>
      <c r="BU41" s="40">
        <f t="shared" si="38"/>
        <v>0</v>
      </c>
      <c r="BV41" s="40">
        <f t="shared" si="39"/>
        <v>0</v>
      </c>
      <c r="BW41" s="40">
        <f t="shared" si="40"/>
        <v>0</v>
      </c>
      <c r="BX41" s="40">
        <f t="shared" si="41"/>
        <v>0</v>
      </c>
      <c r="BY41" s="40">
        <f t="shared" si="42"/>
        <v>0</v>
      </c>
    </row>
    <row r="42" spans="1:77" x14ac:dyDescent="0.3">
      <c r="AV42" s="57"/>
      <c r="AX42" s="95">
        <f t="shared" si="32"/>
        <v>97.699760156249994</v>
      </c>
      <c r="AY42" s="56">
        <f t="shared" si="43"/>
        <v>82</v>
      </c>
      <c r="AZ42" s="40">
        <f t="shared" si="33"/>
        <v>-0.73587526041663809</v>
      </c>
      <c r="BA42" s="40">
        <f t="shared" si="34"/>
        <v>7.8971979166665509</v>
      </c>
      <c r="BB42" s="40">
        <f t="shared" si="35"/>
        <v>-12.432395833333185</v>
      </c>
      <c r="BC42" s="40">
        <f t="shared" si="36"/>
        <v>32.970833333333275</v>
      </c>
      <c r="BD42" s="40">
        <f t="shared" si="37"/>
        <v>69.999999999999986</v>
      </c>
      <c r="BH42" s="95" t="e">
        <f t="shared" si="44"/>
        <v>#VALUE!</v>
      </c>
      <c r="BI42" s="56">
        <f t="shared" si="45"/>
        <v>82</v>
      </c>
      <c r="BJ42" s="40" t="e">
        <f t="shared" si="46"/>
        <v>#VALUE!</v>
      </c>
      <c r="BK42" s="40" t="e">
        <f t="shared" si="47"/>
        <v>#VALUE!</v>
      </c>
      <c r="BL42" s="40" t="e">
        <f t="shared" si="48"/>
        <v>#VALUE!</v>
      </c>
      <c r="BM42" s="40" t="e">
        <f t="shared" si="49"/>
        <v>#VALUE!</v>
      </c>
      <c r="BN42" s="40" t="e">
        <f t="shared" si="50"/>
        <v>#VALUE!</v>
      </c>
      <c r="BS42" s="40">
        <f t="shared" si="51"/>
        <v>0</v>
      </c>
      <c r="BT42" s="40">
        <f t="shared" si="52"/>
        <v>105</v>
      </c>
      <c r="BU42" s="40">
        <f t="shared" si="38"/>
        <v>0</v>
      </c>
      <c r="BV42" s="40">
        <f t="shared" si="39"/>
        <v>0</v>
      </c>
      <c r="BW42" s="40">
        <f t="shared" si="40"/>
        <v>0</v>
      </c>
      <c r="BX42" s="40">
        <f t="shared" si="41"/>
        <v>0</v>
      </c>
      <c r="BY42" s="40">
        <f t="shared" si="42"/>
        <v>0</v>
      </c>
    </row>
    <row r="43" spans="1:77" x14ac:dyDescent="0.3">
      <c r="AV43" s="57"/>
      <c r="AX43" s="95">
        <f t="shared" si="32"/>
        <v>98.407662499999986</v>
      </c>
      <c r="AY43" s="56">
        <f t="shared" si="43"/>
        <v>84</v>
      </c>
      <c r="AZ43" s="40">
        <f t="shared" si="33"/>
        <v>-0.81033749999996862</v>
      </c>
      <c r="BA43" s="40">
        <f t="shared" si="34"/>
        <v>8.4892499999998758</v>
      </c>
      <c r="BB43" s="40">
        <f t="shared" si="35"/>
        <v>-13.046249999999844</v>
      </c>
      <c r="BC43" s="40">
        <f t="shared" si="36"/>
        <v>33.774999999999942</v>
      </c>
      <c r="BD43" s="40">
        <f t="shared" si="37"/>
        <v>69.999999999999986</v>
      </c>
      <c r="BH43" s="95" t="e">
        <f t="shared" si="44"/>
        <v>#VALUE!</v>
      </c>
      <c r="BI43" s="56">
        <f t="shared" si="45"/>
        <v>84</v>
      </c>
      <c r="BJ43" s="40" t="e">
        <f t="shared" si="46"/>
        <v>#VALUE!</v>
      </c>
      <c r="BK43" s="40" t="e">
        <f t="shared" si="47"/>
        <v>#VALUE!</v>
      </c>
      <c r="BL43" s="40" t="e">
        <f t="shared" si="48"/>
        <v>#VALUE!</v>
      </c>
      <c r="BM43" s="40" t="e">
        <f t="shared" si="49"/>
        <v>#VALUE!</v>
      </c>
      <c r="BN43" s="40" t="e">
        <f t="shared" si="50"/>
        <v>#VALUE!</v>
      </c>
      <c r="BS43" s="40">
        <f t="shared" si="51"/>
        <v>0</v>
      </c>
      <c r="BT43" s="40">
        <f t="shared" si="52"/>
        <v>106</v>
      </c>
      <c r="BU43" s="40">
        <f t="shared" si="38"/>
        <v>0</v>
      </c>
      <c r="BV43" s="40">
        <f t="shared" si="39"/>
        <v>0</v>
      </c>
      <c r="BW43" s="40">
        <f t="shared" si="40"/>
        <v>0</v>
      </c>
      <c r="BX43" s="40">
        <f t="shared" si="41"/>
        <v>0</v>
      </c>
      <c r="BY43" s="40">
        <f t="shared" si="42"/>
        <v>0</v>
      </c>
    </row>
    <row r="44" spans="1:77" x14ac:dyDescent="0.3">
      <c r="AV44" s="57"/>
      <c r="AX44" s="95">
        <f t="shared" si="32"/>
        <v>99.124135156249991</v>
      </c>
      <c r="AY44" s="56">
        <f t="shared" si="43"/>
        <v>86</v>
      </c>
      <c r="AZ44" s="40">
        <f t="shared" si="33"/>
        <v>-0.8903127604166321</v>
      </c>
      <c r="BA44" s="40">
        <f t="shared" si="34"/>
        <v>9.1101770833332001</v>
      </c>
      <c r="BB44" s="40">
        <f t="shared" si="35"/>
        <v>-13.674895833333169</v>
      </c>
      <c r="BC44" s="40">
        <f t="shared" si="36"/>
        <v>34.579166666666609</v>
      </c>
      <c r="BD44" s="40">
        <f t="shared" si="37"/>
        <v>69.999999999999986</v>
      </c>
      <c r="BH44" s="95" t="e">
        <f t="shared" si="44"/>
        <v>#VALUE!</v>
      </c>
      <c r="BI44" s="56">
        <f t="shared" si="45"/>
        <v>86</v>
      </c>
      <c r="BJ44" s="40" t="e">
        <f t="shared" si="46"/>
        <v>#VALUE!</v>
      </c>
      <c r="BK44" s="40" t="e">
        <f t="shared" si="47"/>
        <v>#VALUE!</v>
      </c>
      <c r="BL44" s="40" t="e">
        <f t="shared" si="48"/>
        <v>#VALUE!</v>
      </c>
      <c r="BM44" s="40" t="e">
        <f t="shared" si="49"/>
        <v>#VALUE!</v>
      </c>
      <c r="BN44" s="40" t="e">
        <f t="shared" si="50"/>
        <v>#VALUE!</v>
      </c>
      <c r="BS44" s="40">
        <f t="shared" si="51"/>
        <v>0</v>
      </c>
      <c r="BT44" s="40">
        <f t="shared" si="52"/>
        <v>107</v>
      </c>
      <c r="BU44" s="40">
        <f t="shared" si="38"/>
        <v>0</v>
      </c>
      <c r="BV44" s="40">
        <f t="shared" si="39"/>
        <v>0</v>
      </c>
      <c r="BW44" s="40">
        <f t="shared" si="40"/>
        <v>0</v>
      </c>
      <c r="BX44" s="40">
        <f t="shared" si="41"/>
        <v>0</v>
      </c>
      <c r="BY44" s="40">
        <f t="shared" si="42"/>
        <v>0</v>
      </c>
    </row>
    <row r="45" spans="1:77" x14ac:dyDescent="0.3">
      <c r="E45" s="59"/>
      <c r="F45" s="60"/>
      <c r="G45" s="60"/>
      <c r="H45" s="131"/>
      <c r="I45" s="60"/>
      <c r="J45" s="60"/>
      <c r="K45" s="60"/>
      <c r="L45" s="60"/>
      <c r="M45" s="60"/>
      <c r="N45" s="60"/>
      <c r="O45" s="60"/>
      <c r="P45" s="60"/>
      <c r="Q45" s="60"/>
      <c r="R45" s="60"/>
      <c r="S45" s="60"/>
      <c r="T45" s="60"/>
      <c r="U45" s="60"/>
      <c r="V45" s="60"/>
      <c r="W45" s="60"/>
      <c r="X45" s="60"/>
      <c r="Y45" s="60"/>
      <c r="Z45" s="60"/>
      <c r="AA45" s="60"/>
      <c r="AB45" s="60"/>
      <c r="AC45" s="60"/>
      <c r="AD45" s="60"/>
      <c r="AE45" s="60"/>
      <c r="AF45" s="60"/>
      <c r="AG45" s="60"/>
      <c r="AH45" s="60"/>
      <c r="AI45" s="60"/>
      <c r="AJ45" s="60"/>
      <c r="AK45" s="60"/>
      <c r="AL45" s="60"/>
      <c r="AM45" s="60"/>
      <c r="AN45" s="60"/>
      <c r="AV45" s="57"/>
      <c r="AX45" s="95">
        <f t="shared" si="32"/>
        <v>99.849599999999981</v>
      </c>
      <c r="AY45" s="56">
        <f t="shared" si="43"/>
        <v>88</v>
      </c>
      <c r="AZ45" s="40">
        <f t="shared" si="33"/>
        <v>-0.97606666666662878</v>
      </c>
      <c r="BA45" s="40">
        <f t="shared" si="34"/>
        <v>9.7606666666665234</v>
      </c>
      <c r="BB45" s="40">
        <f t="shared" si="35"/>
        <v>-14.318333333333161</v>
      </c>
      <c r="BC45" s="40">
        <f t="shared" si="36"/>
        <v>35.383333333333269</v>
      </c>
      <c r="BD45" s="40">
        <f t="shared" si="37"/>
        <v>69.999999999999986</v>
      </c>
      <c r="BH45" s="95" t="e">
        <f t="shared" si="44"/>
        <v>#VALUE!</v>
      </c>
      <c r="BI45" s="56">
        <f t="shared" si="45"/>
        <v>88</v>
      </c>
      <c r="BJ45" s="40" t="e">
        <f t="shared" si="46"/>
        <v>#VALUE!</v>
      </c>
      <c r="BK45" s="40" t="e">
        <f t="shared" si="47"/>
        <v>#VALUE!</v>
      </c>
      <c r="BL45" s="40" t="e">
        <f t="shared" si="48"/>
        <v>#VALUE!</v>
      </c>
      <c r="BM45" s="40" t="e">
        <f t="shared" si="49"/>
        <v>#VALUE!</v>
      </c>
      <c r="BN45" s="40" t="e">
        <f t="shared" si="50"/>
        <v>#VALUE!</v>
      </c>
      <c r="BS45" s="40">
        <f t="shared" si="51"/>
        <v>0</v>
      </c>
      <c r="BT45" s="40">
        <f t="shared" si="52"/>
        <v>108</v>
      </c>
      <c r="BU45" s="40">
        <f t="shared" si="38"/>
        <v>0</v>
      </c>
      <c r="BV45" s="40">
        <f t="shared" si="39"/>
        <v>0</v>
      </c>
      <c r="BW45" s="40">
        <f t="shared" si="40"/>
        <v>0</v>
      </c>
      <c r="BX45" s="40">
        <f t="shared" si="41"/>
        <v>0</v>
      </c>
      <c r="BY45" s="40">
        <f t="shared" si="42"/>
        <v>0</v>
      </c>
    </row>
    <row r="46" spans="1:77" x14ac:dyDescent="0.3">
      <c r="AV46" s="57"/>
      <c r="AX46" s="95">
        <f t="shared" si="32"/>
        <v>100.58447265624999</v>
      </c>
      <c r="AY46" s="56">
        <f t="shared" si="43"/>
        <v>90</v>
      </c>
      <c r="AZ46" s="40">
        <f t="shared" si="33"/>
        <v>-1.0678710937499585</v>
      </c>
      <c r="BA46" s="40">
        <f t="shared" si="34"/>
        <v>10.441406249999847</v>
      </c>
      <c r="BB46" s="40">
        <f t="shared" si="35"/>
        <v>-14.976562499999821</v>
      </c>
      <c r="BC46" s="40">
        <f t="shared" si="36"/>
        <v>36.187499999999936</v>
      </c>
      <c r="BD46" s="40">
        <f t="shared" si="37"/>
        <v>69.999999999999986</v>
      </c>
      <c r="BH46" s="95" t="e">
        <f t="shared" si="44"/>
        <v>#VALUE!</v>
      </c>
      <c r="BI46" s="56">
        <f t="shared" si="45"/>
        <v>90</v>
      </c>
      <c r="BJ46" s="40" t="e">
        <f t="shared" si="46"/>
        <v>#VALUE!</v>
      </c>
      <c r="BK46" s="40" t="e">
        <f t="shared" si="47"/>
        <v>#VALUE!</v>
      </c>
      <c r="BL46" s="40" t="e">
        <f t="shared" si="48"/>
        <v>#VALUE!</v>
      </c>
      <c r="BM46" s="40" t="e">
        <f t="shared" si="49"/>
        <v>#VALUE!</v>
      </c>
      <c r="BN46" s="40" t="e">
        <f t="shared" si="50"/>
        <v>#VALUE!</v>
      </c>
      <c r="BS46" s="40">
        <f t="shared" si="51"/>
        <v>0</v>
      </c>
      <c r="BT46" s="40">
        <f t="shared" si="52"/>
        <v>109</v>
      </c>
      <c r="BU46" s="40">
        <f t="shared" si="38"/>
        <v>0</v>
      </c>
      <c r="BV46" s="40">
        <f t="shared" si="39"/>
        <v>0</v>
      </c>
      <c r="BW46" s="40">
        <f t="shared" si="40"/>
        <v>0</v>
      </c>
      <c r="BX46" s="40">
        <f t="shared" si="41"/>
        <v>0</v>
      </c>
      <c r="BY46" s="40">
        <f t="shared" si="42"/>
        <v>0</v>
      </c>
    </row>
    <row r="47" spans="1:77" x14ac:dyDescent="0.3">
      <c r="A47" s="140" t="s">
        <v>42</v>
      </c>
      <c r="B47" s="140"/>
      <c r="C47" s="140"/>
      <c r="AX47" s="95">
        <f t="shared" si="32"/>
        <v>101.3291625</v>
      </c>
      <c r="AY47" s="56">
        <f t="shared" si="43"/>
        <v>92</v>
      </c>
      <c r="AZ47" s="40">
        <f t="shared" si="33"/>
        <v>-1.1660041666666214</v>
      </c>
      <c r="BA47" s="40">
        <f t="shared" si="34"/>
        <v>11.15308333333317</v>
      </c>
      <c r="BB47" s="40">
        <f t="shared" si="35"/>
        <v>-15.649583333333146</v>
      </c>
      <c r="BC47" s="40">
        <f t="shared" si="36"/>
        <v>36.991666666666603</v>
      </c>
      <c r="BD47" s="40">
        <f t="shared" si="37"/>
        <v>69.999999999999986</v>
      </c>
      <c r="BH47" s="95" t="e">
        <f t="shared" si="44"/>
        <v>#VALUE!</v>
      </c>
      <c r="BI47" s="56">
        <f t="shared" si="45"/>
        <v>92</v>
      </c>
      <c r="BJ47" s="40" t="e">
        <f t="shared" si="46"/>
        <v>#VALUE!</v>
      </c>
      <c r="BK47" s="40" t="e">
        <f t="shared" si="47"/>
        <v>#VALUE!</v>
      </c>
      <c r="BL47" s="40" t="e">
        <f t="shared" si="48"/>
        <v>#VALUE!</v>
      </c>
      <c r="BM47" s="40" t="e">
        <f t="shared" si="49"/>
        <v>#VALUE!</v>
      </c>
      <c r="BN47" s="40" t="e">
        <f t="shared" si="50"/>
        <v>#VALUE!</v>
      </c>
      <c r="BS47" s="40">
        <f t="shared" si="51"/>
        <v>0</v>
      </c>
      <c r="BT47" s="40">
        <f t="shared" si="52"/>
        <v>110</v>
      </c>
      <c r="BU47" s="40">
        <f t="shared" si="38"/>
        <v>0</v>
      </c>
      <c r="BV47" s="40">
        <f t="shared" si="39"/>
        <v>0</v>
      </c>
      <c r="BW47" s="40">
        <f t="shared" si="40"/>
        <v>0</v>
      </c>
      <c r="BX47" s="40">
        <f t="shared" si="41"/>
        <v>0</v>
      </c>
      <c r="BY47" s="40">
        <f t="shared" si="42"/>
        <v>0</v>
      </c>
    </row>
    <row r="48" spans="1:77" x14ac:dyDescent="0.3">
      <c r="AX48" s="95">
        <f t="shared" si="32"/>
        <v>102.08407265624999</v>
      </c>
      <c r="AY48" s="56">
        <f t="shared" si="43"/>
        <v>94</v>
      </c>
      <c r="AZ48" s="40">
        <f t="shared" si="33"/>
        <v>-1.2707502604166174</v>
      </c>
      <c r="BA48" s="40">
        <f t="shared" si="34"/>
        <v>11.896385416666492</v>
      </c>
      <c r="BB48" s="40">
        <f t="shared" si="35"/>
        <v>-16.337395833333137</v>
      </c>
      <c r="BC48" s="40">
        <f t="shared" si="36"/>
        <v>37.79583333333327</v>
      </c>
      <c r="BD48" s="40">
        <f t="shared" si="37"/>
        <v>69.999999999999986</v>
      </c>
      <c r="BH48" s="95" t="e">
        <f t="shared" si="44"/>
        <v>#VALUE!</v>
      </c>
      <c r="BI48" s="56">
        <f t="shared" si="45"/>
        <v>94</v>
      </c>
      <c r="BJ48" s="40" t="e">
        <f t="shared" si="46"/>
        <v>#VALUE!</v>
      </c>
      <c r="BK48" s="40" t="e">
        <f t="shared" si="47"/>
        <v>#VALUE!</v>
      </c>
      <c r="BL48" s="40" t="e">
        <f t="shared" si="48"/>
        <v>#VALUE!</v>
      </c>
      <c r="BM48" s="40" t="e">
        <f t="shared" si="49"/>
        <v>#VALUE!</v>
      </c>
      <c r="BN48" s="40" t="e">
        <f t="shared" si="50"/>
        <v>#VALUE!</v>
      </c>
      <c r="BS48" s="40">
        <f t="shared" si="51"/>
        <v>0</v>
      </c>
      <c r="BT48" s="40">
        <f t="shared" si="52"/>
        <v>111</v>
      </c>
      <c r="BU48" s="40">
        <f t="shared" si="38"/>
        <v>0</v>
      </c>
      <c r="BV48" s="40">
        <f t="shared" si="39"/>
        <v>0</v>
      </c>
      <c r="BW48" s="40">
        <f t="shared" si="40"/>
        <v>0</v>
      </c>
      <c r="BX48" s="40">
        <f t="shared" si="41"/>
        <v>0</v>
      </c>
      <c r="BY48" s="40">
        <f t="shared" si="42"/>
        <v>0</v>
      </c>
    </row>
    <row r="49" spans="50:61" x14ac:dyDescent="0.3">
      <c r="AX49" s="95"/>
      <c r="AY49" s="56"/>
      <c r="BH49" s="95"/>
      <c r="BI49" s="56"/>
    </row>
    <row r="50" spans="50:61" x14ac:dyDescent="0.3">
      <c r="AX50" s="95"/>
      <c r="AY50" s="56"/>
      <c r="BH50" s="95"/>
      <c r="BI50" s="56"/>
    </row>
    <row r="51" spans="50:61" x14ac:dyDescent="0.3">
      <c r="AX51" s="95"/>
      <c r="AY51" s="56"/>
      <c r="BH51" s="95"/>
      <c r="BI51" s="56"/>
    </row>
    <row r="52" spans="50:61" x14ac:dyDescent="0.3">
      <c r="AX52" s="95"/>
      <c r="AY52" s="56"/>
      <c r="BH52" s="95"/>
      <c r="BI52" s="56"/>
    </row>
    <row r="53" spans="50:61" x14ac:dyDescent="0.3">
      <c r="AX53" s="95"/>
      <c r="AY53" s="56"/>
      <c r="BH53" s="95"/>
      <c r="BI53" s="56"/>
    </row>
    <row r="54" spans="50:61" x14ac:dyDescent="0.3">
      <c r="AX54" s="95"/>
      <c r="AY54" s="56"/>
      <c r="BH54" s="95"/>
      <c r="BI54" s="56"/>
    </row>
    <row r="55" spans="50:61" x14ac:dyDescent="0.3">
      <c r="AX55" s="95"/>
      <c r="AY55" s="56"/>
      <c r="BH55" s="95"/>
      <c r="BI55" s="56"/>
    </row>
    <row r="56" spans="50:61" x14ac:dyDescent="0.3">
      <c r="AX56" s="95"/>
      <c r="AY56" s="56"/>
      <c r="BH56" s="95"/>
      <c r="BI56" s="56"/>
    </row>
    <row r="57" spans="50:61" x14ac:dyDescent="0.3">
      <c r="AX57" s="95"/>
      <c r="AY57" s="56"/>
      <c r="BH57" s="95"/>
      <c r="BI57" s="56"/>
    </row>
    <row r="58" spans="50:61" x14ac:dyDescent="0.3">
      <c r="AX58" s="95"/>
      <c r="AY58" s="56"/>
      <c r="BH58" s="95"/>
      <c r="BI58" s="56"/>
    </row>
    <row r="59" spans="50:61" x14ac:dyDescent="0.3">
      <c r="AX59" s="95"/>
      <c r="AY59" s="56"/>
      <c r="BH59" s="95"/>
      <c r="BI59" s="56"/>
    </row>
    <row r="60" spans="50:61" x14ac:dyDescent="0.3">
      <c r="AX60" s="95"/>
      <c r="AY60" s="56"/>
      <c r="BH60" s="95"/>
      <c r="BI60" s="56"/>
    </row>
    <row r="61" spans="50:61" x14ac:dyDescent="0.3">
      <c r="AX61" s="95"/>
      <c r="AY61" s="56"/>
      <c r="BH61" s="95"/>
      <c r="BI61" s="56"/>
    </row>
    <row r="62" spans="50:61" x14ac:dyDescent="0.3">
      <c r="AX62" s="95"/>
      <c r="AY62" s="56"/>
      <c r="BH62" s="95"/>
      <c r="BI62" s="56"/>
    </row>
    <row r="63" spans="50:61" x14ac:dyDescent="0.3">
      <c r="AX63" s="95"/>
      <c r="AY63" s="56"/>
      <c r="BH63" s="95"/>
      <c r="BI63" s="56"/>
    </row>
    <row r="64" spans="50:61" x14ac:dyDescent="0.3">
      <c r="AX64" s="95"/>
      <c r="AY64" s="56"/>
      <c r="BH64" s="95"/>
      <c r="BI64" s="56"/>
    </row>
    <row r="65" spans="50:61" x14ac:dyDescent="0.3">
      <c r="AX65" s="95"/>
      <c r="AY65" s="56"/>
      <c r="BH65" s="95"/>
      <c r="BI65" s="56"/>
    </row>
    <row r="66" spans="50:61" x14ac:dyDescent="0.3">
      <c r="AX66" s="95"/>
      <c r="AY66" s="56"/>
      <c r="BH66" s="95"/>
      <c r="BI66" s="56"/>
    </row>
    <row r="67" spans="50:61" x14ac:dyDescent="0.3">
      <c r="AX67" s="95"/>
      <c r="AY67" s="56"/>
      <c r="BH67" s="95"/>
      <c r="BI67" s="56"/>
    </row>
    <row r="68" spans="50:61" x14ac:dyDescent="0.3">
      <c r="AX68" s="95"/>
      <c r="AY68" s="56"/>
      <c r="BH68" s="95"/>
      <c r="BI68" s="56"/>
    </row>
    <row r="69" spans="50:61" x14ac:dyDescent="0.3">
      <c r="AX69" s="95"/>
      <c r="AY69" s="56"/>
      <c r="BH69" s="95"/>
      <c r="BI69" s="56"/>
    </row>
    <row r="70" spans="50:61" x14ac:dyDescent="0.3">
      <c r="AX70" s="95"/>
      <c r="AY70" s="56"/>
      <c r="BH70" s="95"/>
      <c r="BI70" s="56"/>
    </row>
    <row r="71" spans="50:61" x14ac:dyDescent="0.3">
      <c r="AX71" s="95"/>
      <c r="AY71" s="56"/>
      <c r="BH71" s="95"/>
      <c r="BI71" s="56"/>
    </row>
    <row r="72" spans="50:61" x14ac:dyDescent="0.3">
      <c r="AX72" s="95"/>
      <c r="AY72" s="56"/>
      <c r="BH72" s="95"/>
      <c r="BI72" s="56"/>
    </row>
    <row r="73" spans="50:61" x14ac:dyDescent="0.3">
      <c r="AX73" s="95"/>
      <c r="AY73" s="56"/>
      <c r="BH73" s="95"/>
      <c r="BI73" s="56"/>
    </row>
    <row r="74" spans="50:61" x14ac:dyDescent="0.3">
      <c r="AX74" s="95"/>
      <c r="AY74" s="56"/>
      <c r="BH74" s="95"/>
      <c r="BI74" s="56"/>
    </row>
    <row r="75" spans="50:61" x14ac:dyDescent="0.3">
      <c r="AX75" s="95"/>
      <c r="AY75" s="56"/>
      <c r="BH75" s="95"/>
      <c r="BI75" s="56"/>
    </row>
    <row r="76" spans="50:61" x14ac:dyDescent="0.3">
      <c r="AX76" s="95"/>
      <c r="AY76" s="56"/>
      <c r="BH76" s="95"/>
      <c r="BI76" s="56"/>
    </row>
    <row r="77" spans="50:61" x14ac:dyDescent="0.3">
      <c r="AX77" s="95"/>
      <c r="AY77" s="56"/>
      <c r="BH77" s="95"/>
      <c r="BI77" s="56"/>
    </row>
    <row r="78" spans="50:61" x14ac:dyDescent="0.3">
      <c r="AX78" s="95"/>
      <c r="AY78" s="56"/>
      <c r="BH78" s="95"/>
      <c r="BI78" s="56"/>
    </row>
    <row r="79" spans="50:61" x14ac:dyDescent="0.3">
      <c r="AX79" s="95"/>
      <c r="AY79" s="56"/>
      <c r="BH79" s="95"/>
      <c r="BI79" s="56"/>
    </row>
    <row r="80" spans="50:61" x14ac:dyDescent="0.3">
      <c r="AX80" s="95"/>
      <c r="AY80" s="56"/>
      <c r="BH80" s="95"/>
      <c r="BI80" s="56"/>
    </row>
    <row r="81" spans="50:61" x14ac:dyDescent="0.3">
      <c r="AX81" s="95"/>
      <c r="AY81" s="56"/>
      <c r="BH81" s="95"/>
      <c r="BI81" s="56"/>
    </row>
    <row r="82" spans="50:61" x14ac:dyDescent="0.3">
      <c r="AX82" s="95"/>
      <c r="AY82" s="56"/>
      <c r="BH82" s="95"/>
      <c r="BI82" s="56"/>
    </row>
    <row r="83" spans="50:61" x14ac:dyDescent="0.3">
      <c r="AX83" s="95"/>
      <c r="AY83" s="56"/>
      <c r="BH83" s="95"/>
      <c r="BI83" s="56"/>
    </row>
    <row r="84" spans="50:61" x14ac:dyDescent="0.3">
      <c r="AX84" s="95"/>
      <c r="AY84" s="56"/>
      <c r="BH84" s="95"/>
      <c r="BI84" s="56"/>
    </row>
    <row r="85" spans="50:61" x14ac:dyDescent="0.3">
      <c r="AX85" s="95"/>
      <c r="AY85" s="56"/>
      <c r="BH85" s="95"/>
      <c r="BI85" s="56"/>
    </row>
    <row r="86" spans="50:61" x14ac:dyDescent="0.3">
      <c r="AX86" s="95"/>
      <c r="AY86" s="56"/>
      <c r="BH86" s="95"/>
      <c r="BI86" s="56"/>
    </row>
    <row r="87" spans="50:61" x14ac:dyDescent="0.3">
      <c r="AX87" s="95"/>
      <c r="AY87" s="56"/>
      <c r="BH87" s="95"/>
      <c r="BI87" s="56"/>
    </row>
    <row r="88" spans="50:61" x14ac:dyDescent="0.3">
      <c r="AX88" s="95"/>
      <c r="AY88" s="56"/>
      <c r="BH88" s="95"/>
      <c r="BI88" s="56"/>
    </row>
    <row r="89" spans="50:61" x14ac:dyDescent="0.3">
      <c r="AX89" s="95"/>
      <c r="AY89" s="56"/>
      <c r="BH89" s="95"/>
      <c r="BI89" s="56"/>
    </row>
    <row r="90" spans="50:61" x14ac:dyDescent="0.3">
      <c r="AX90" s="95"/>
      <c r="AY90" s="56"/>
      <c r="BH90" s="95"/>
      <c r="BI90" s="56"/>
    </row>
    <row r="91" spans="50:61" x14ac:dyDescent="0.3">
      <c r="AX91" s="95"/>
      <c r="AY91" s="56"/>
      <c r="BH91" s="95"/>
      <c r="BI91" s="56"/>
    </row>
    <row r="92" spans="50:61" x14ac:dyDescent="0.3">
      <c r="AX92" s="95"/>
      <c r="AY92" s="56"/>
      <c r="BH92" s="95"/>
      <c r="BI92" s="56"/>
    </row>
    <row r="93" spans="50:61" x14ac:dyDescent="0.3">
      <c r="AX93" s="95"/>
      <c r="AY93" s="56"/>
      <c r="BH93" s="95"/>
      <c r="BI93" s="56"/>
    </row>
    <row r="94" spans="50:61" x14ac:dyDescent="0.3">
      <c r="AX94" s="95"/>
      <c r="AY94" s="56"/>
      <c r="BH94" s="95"/>
      <c r="BI94" s="56"/>
    </row>
    <row r="95" spans="50:61" x14ac:dyDescent="0.3">
      <c r="AX95" s="95"/>
      <c r="AY95" s="56"/>
      <c r="BH95" s="95"/>
      <c r="BI95" s="56"/>
    </row>
    <row r="96" spans="50:61" x14ac:dyDescent="0.3">
      <c r="AX96" s="95"/>
      <c r="AY96" s="56"/>
      <c r="BH96" s="95"/>
      <c r="BI96" s="56"/>
    </row>
    <row r="97" spans="1:77" x14ac:dyDescent="0.3">
      <c r="AX97" s="95"/>
      <c r="AY97" s="56"/>
      <c r="BH97" s="95"/>
      <c r="BI97" s="56"/>
    </row>
    <row r="98" spans="1:77" x14ac:dyDescent="0.3">
      <c r="A98" s="128"/>
      <c r="B98" s="128"/>
      <c r="C98" s="128"/>
      <c r="D98" s="128"/>
      <c r="E98" s="128"/>
      <c r="AX98" s="95"/>
      <c r="AY98" s="56"/>
      <c r="BH98" s="95"/>
      <c r="BI98" s="56"/>
    </row>
    <row r="99" spans="1:77" x14ac:dyDescent="0.3">
      <c r="A99" s="128"/>
      <c r="B99" s="128"/>
      <c r="C99" s="128"/>
      <c r="D99" s="128"/>
      <c r="E99" s="128"/>
      <c r="AX99" s="95"/>
      <c r="AY99" s="56"/>
      <c r="BH99" s="95"/>
      <c r="BI99" s="56"/>
    </row>
    <row r="100" spans="1:77" x14ac:dyDescent="0.3">
      <c r="A100" s="128"/>
      <c r="B100" s="128"/>
      <c r="C100" s="128"/>
      <c r="D100" s="128"/>
      <c r="E100" s="128"/>
      <c r="AX100" s="95"/>
      <c r="AY100" s="56"/>
      <c r="BH100" s="95"/>
      <c r="BI100" s="56"/>
    </row>
    <row r="101" spans="1:77" x14ac:dyDescent="0.3">
      <c r="A101" s="128"/>
      <c r="B101" s="128"/>
      <c r="C101" s="128"/>
      <c r="D101" s="128"/>
      <c r="E101" s="128"/>
      <c r="AX101" s="95"/>
      <c r="AY101" s="56"/>
      <c r="BH101" s="95"/>
      <c r="BI101" s="56"/>
    </row>
    <row r="102" spans="1:77" x14ac:dyDescent="0.3">
      <c r="A102" s="128"/>
      <c r="B102" s="128"/>
      <c r="C102" s="128"/>
      <c r="D102" s="128"/>
      <c r="E102" s="128"/>
      <c r="AX102" s="95"/>
      <c r="AY102" s="56"/>
      <c r="BH102" s="95"/>
      <c r="BI102" s="56"/>
    </row>
    <row r="103" spans="1:77" x14ac:dyDescent="0.3">
      <c r="A103" s="128"/>
      <c r="B103" s="128"/>
      <c r="C103" s="128"/>
      <c r="D103" s="128"/>
      <c r="E103" s="128"/>
      <c r="AX103" s="95"/>
      <c r="AY103" s="56"/>
      <c r="BH103" s="95"/>
      <c r="BI103" s="56"/>
    </row>
    <row r="104" spans="1:77" x14ac:dyDescent="0.3">
      <c r="A104" s="128"/>
      <c r="B104" s="128"/>
      <c r="C104" s="128"/>
      <c r="D104" s="128"/>
      <c r="E104" s="128"/>
      <c r="AX104" s="95"/>
      <c r="AY104" s="56"/>
      <c r="BH104" s="95"/>
      <c r="BI104" s="56"/>
    </row>
    <row r="105" spans="1:77" x14ac:dyDescent="0.3">
      <c r="A105" s="128"/>
      <c r="B105" s="128"/>
      <c r="C105" s="128"/>
      <c r="D105" s="128"/>
      <c r="E105" s="128"/>
      <c r="AX105" s="95"/>
      <c r="AY105" s="56"/>
      <c r="BH105" s="95"/>
      <c r="BI105" s="56"/>
    </row>
    <row r="106" spans="1:77" x14ac:dyDescent="0.3">
      <c r="A106" s="128"/>
      <c r="B106" s="128"/>
      <c r="C106" s="128"/>
      <c r="D106" s="128"/>
      <c r="E106" s="128"/>
      <c r="AX106" s="95"/>
      <c r="AY106" s="56"/>
      <c r="BH106" s="95"/>
      <c r="BI106" s="56"/>
    </row>
    <row r="107" spans="1:77" x14ac:dyDescent="0.3">
      <c r="A107" s="128"/>
      <c r="B107" s="128"/>
      <c r="C107" s="128"/>
      <c r="D107" s="128"/>
      <c r="E107" s="128"/>
      <c r="AX107" s="95"/>
      <c r="AY107" s="56"/>
      <c r="BH107" s="95"/>
      <c r="BI107" s="56"/>
    </row>
    <row r="108" spans="1:77" x14ac:dyDescent="0.3">
      <c r="A108" s="128"/>
      <c r="B108" s="128"/>
      <c r="C108" s="128"/>
      <c r="D108" s="128"/>
      <c r="E108" s="128"/>
      <c r="AX108" s="95"/>
      <c r="AY108" s="56"/>
      <c r="BH108" s="95"/>
      <c r="BI108" s="56"/>
    </row>
    <row r="109" spans="1:77" x14ac:dyDescent="0.3">
      <c r="A109" s="128"/>
      <c r="B109" s="128"/>
      <c r="C109" s="128"/>
      <c r="D109" s="128"/>
      <c r="E109" s="128"/>
      <c r="AX109" s="95"/>
      <c r="AY109" s="56"/>
      <c r="BH109" s="95"/>
      <c r="BI109" s="56"/>
    </row>
    <row r="110" spans="1:77" x14ac:dyDescent="0.3">
      <c r="A110" s="128"/>
      <c r="B110" s="128"/>
      <c r="C110" s="128"/>
      <c r="D110" s="128"/>
      <c r="E110" s="128"/>
      <c r="AX110" s="95"/>
      <c r="AY110" s="56"/>
      <c r="BH110" s="95"/>
      <c r="BI110" s="56"/>
    </row>
    <row r="111" spans="1:77" x14ac:dyDescent="0.3">
      <c r="A111" s="128"/>
      <c r="B111" s="128"/>
      <c r="C111" s="128"/>
      <c r="D111" s="128"/>
      <c r="E111" s="128"/>
      <c r="AX111" s="95">
        <f t="shared" si="32"/>
        <v>102.84959999999998</v>
      </c>
      <c r="AY111" s="56">
        <f>AY48+2</f>
        <v>96</v>
      </c>
      <c r="AZ111" s="40">
        <f t="shared" si="33"/>
        <v>-1.3823999999999463</v>
      </c>
      <c r="BA111" s="40">
        <f t="shared" si="34"/>
        <v>12.671999999999814</v>
      </c>
      <c r="BB111" s="40">
        <f t="shared" si="35"/>
        <v>-17.039999999999797</v>
      </c>
      <c r="BC111" s="40">
        <f t="shared" si="36"/>
        <v>38.59999999999993</v>
      </c>
      <c r="BD111" s="40">
        <f t="shared" si="37"/>
        <v>69.999999999999986</v>
      </c>
      <c r="BH111" s="95" t="e">
        <f t="shared" si="44"/>
        <v>#VALUE!</v>
      </c>
      <c r="BI111" s="56">
        <f>BI48+2</f>
        <v>96</v>
      </c>
      <c r="BJ111" s="40" t="e">
        <f t="shared" si="46"/>
        <v>#VALUE!</v>
      </c>
      <c r="BK111" s="40" t="e">
        <f t="shared" si="47"/>
        <v>#VALUE!</v>
      </c>
      <c r="BL111" s="40" t="e">
        <f t="shared" si="48"/>
        <v>#VALUE!</v>
      </c>
      <c r="BM111" s="40" t="e">
        <f t="shared" si="49"/>
        <v>#VALUE!</v>
      </c>
      <c r="BN111" s="40" t="e">
        <f t="shared" si="50"/>
        <v>#VALUE!</v>
      </c>
      <c r="BS111" s="40">
        <f t="shared" si="51"/>
        <v>0</v>
      </c>
      <c r="BT111" s="40">
        <f>BT48+1</f>
        <v>112</v>
      </c>
      <c r="BU111" s="40">
        <f t="shared" si="38"/>
        <v>0</v>
      </c>
      <c r="BV111" s="40">
        <f t="shared" si="39"/>
        <v>0</v>
      </c>
      <c r="BW111" s="40">
        <f t="shared" si="40"/>
        <v>0</v>
      </c>
      <c r="BX111" s="40">
        <f t="shared" si="41"/>
        <v>0</v>
      </c>
      <c r="BY111" s="40">
        <f t="shared" si="42"/>
        <v>0</v>
      </c>
    </row>
    <row r="112" spans="1:77" x14ac:dyDescent="0.3">
      <c r="A112" s="128"/>
      <c r="B112" s="128"/>
      <c r="C112" s="128"/>
      <c r="D112" s="128"/>
      <c r="E112" s="128"/>
      <c r="AX112" s="95">
        <f t="shared" si="32"/>
        <v>103.62613515624999</v>
      </c>
      <c r="AY112" s="56">
        <f t="shared" si="43"/>
        <v>98</v>
      </c>
      <c r="AZ112" s="40">
        <f t="shared" si="33"/>
        <v>-1.5012502604166085</v>
      </c>
      <c r="BA112" s="40">
        <f t="shared" si="34"/>
        <v>13.480614583333136</v>
      </c>
      <c r="BB112" s="40">
        <f t="shared" si="35"/>
        <v>-17.757395833333121</v>
      </c>
      <c r="BC112" s="40">
        <f t="shared" si="36"/>
        <v>39.404166666666598</v>
      </c>
      <c r="BD112" s="40">
        <f t="shared" si="37"/>
        <v>69.999999999999986</v>
      </c>
      <c r="BH112" s="95" t="e">
        <f t="shared" si="44"/>
        <v>#VALUE!</v>
      </c>
      <c r="BI112" s="56">
        <f t="shared" si="45"/>
        <v>98</v>
      </c>
      <c r="BJ112" s="40" t="e">
        <f t="shared" si="46"/>
        <v>#VALUE!</v>
      </c>
      <c r="BK112" s="40" t="e">
        <f t="shared" si="47"/>
        <v>#VALUE!</v>
      </c>
      <c r="BL112" s="40" t="e">
        <f t="shared" si="48"/>
        <v>#VALUE!</v>
      </c>
      <c r="BM112" s="40" t="e">
        <f t="shared" si="49"/>
        <v>#VALUE!</v>
      </c>
      <c r="BN112" s="40" t="e">
        <f t="shared" si="50"/>
        <v>#VALUE!</v>
      </c>
      <c r="BS112" s="40">
        <f t="shared" si="51"/>
        <v>0</v>
      </c>
      <c r="BT112" s="40">
        <f t="shared" si="52"/>
        <v>113</v>
      </c>
      <c r="BU112" s="40">
        <f t="shared" si="38"/>
        <v>0</v>
      </c>
      <c r="BV112" s="40">
        <f t="shared" si="39"/>
        <v>0</v>
      </c>
      <c r="BW112" s="40">
        <f t="shared" si="40"/>
        <v>0</v>
      </c>
      <c r="BX112" s="40">
        <f t="shared" si="41"/>
        <v>0</v>
      </c>
      <c r="BY112" s="40">
        <f t="shared" si="42"/>
        <v>0</v>
      </c>
    </row>
    <row r="113" spans="1:77" x14ac:dyDescent="0.3">
      <c r="A113" s="128"/>
      <c r="B113" s="128"/>
      <c r="C113" s="128"/>
      <c r="D113" s="128"/>
      <c r="E113" s="128"/>
      <c r="F113" s="40"/>
      <c r="G113" s="40"/>
      <c r="I113" s="40"/>
      <c r="J113" s="40"/>
      <c r="K113" s="40"/>
      <c r="L113" s="40"/>
      <c r="M113" s="40"/>
      <c r="N113" s="40"/>
      <c r="O113" s="40"/>
      <c r="P113" s="40"/>
      <c r="Q113" s="40"/>
      <c r="R113" s="40"/>
      <c r="S113" s="40"/>
      <c r="T113" s="40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F113" s="40"/>
      <c r="AG113" s="40"/>
      <c r="AH113" s="40"/>
      <c r="AI113" s="40"/>
      <c r="AJ113" s="40"/>
      <c r="AK113" s="40"/>
      <c r="AL113" s="40"/>
      <c r="AM113" s="40"/>
      <c r="AN113" s="40"/>
      <c r="AX113" s="95">
        <f t="shared" si="32"/>
        <v>104.4140625</v>
      </c>
      <c r="AY113" s="56">
        <f t="shared" si="43"/>
        <v>100</v>
      </c>
      <c r="AZ113" s="40">
        <f t="shared" si="33"/>
        <v>-1.6276041666666035</v>
      </c>
      <c r="BA113" s="40">
        <f t="shared" si="34"/>
        <v>14.322916666666456</v>
      </c>
      <c r="BB113" s="40">
        <f t="shared" si="35"/>
        <v>-18.489583333333112</v>
      </c>
      <c r="BC113" s="40">
        <f t="shared" si="36"/>
        <v>40.208333333333265</v>
      </c>
      <c r="BD113" s="40">
        <f t="shared" si="37"/>
        <v>69.999999999999986</v>
      </c>
      <c r="BH113" s="95" t="e">
        <f t="shared" si="44"/>
        <v>#VALUE!</v>
      </c>
      <c r="BI113" s="56">
        <f t="shared" si="45"/>
        <v>100</v>
      </c>
      <c r="BJ113" s="40" t="e">
        <f t="shared" si="46"/>
        <v>#VALUE!</v>
      </c>
      <c r="BK113" s="40" t="e">
        <f t="shared" si="47"/>
        <v>#VALUE!</v>
      </c>
      <c r="BL113" s="40" t="e">
        <f t="shared" si="48"/>
        <v>#VALUE!</v>
      </c>
      <c r="BM113" s="40" t="e">
        <f t="shared" si="49"/>
        <v>#VALUE!</v>
      </c>
      <c r="BN113" s="40" t="e">
        <f t="shared" si="50"/>
        <v>#VALUE!</v>
      </c>
      <c r="BS113" s="40">
        <f t="shared" si="51"/>
        <v>0</v>
      </c>
      <c r="BT113" s="40">
        <f t="shared" si="52"/>
        <v>114</v>
      </c>
      <c r="BU113" s="40">
        <f t="shared" si="38"/>
        <v>0</v>
      </c>
      <c r="BV113" s="40">
        <f t="shared" si="39"/>
        <v>0</v>
      </c>
      <c r="BW113" s="40">
        <f t="shared" si="40"/>
        <v>0</v>
      </c>
      <c r="BX113" s="40">
        <f t="shared" si="41"/>
        <v>0</v>
      </c>
      <c r="BY113" s="40">
        <f t="shared" si="42"/>
        <v>0</v>
      </c>
    </row>
    <row r="114" spans="1:77" x14ac:dyDescent="0.3">
      <c r="A114" s="128"/>
      <c r="B114" s="128"/>
      <c r="C114" s="128"/>
      <c r="D114" s="128"/>
      <c r="E114" s="128"/>
      <c r="F114" s="40"/>
      <c r="G114" s="40"/>
      <c r="I114" s="40"/>
      <c r="J114" s="40"/>
      <c r="K114" s="40"/>
      <c r="L114" s="40"/>
      <c r="M114" s="40"/>
      <c r="N114" s="40"/>
      <c r="O114" s="40"/>
      <c r="P114" s="40"/>
      <c r="Q114" s="40"/>
      <c r="R114" s="40"/>
      <c r="S114" s="40"/>
      <c r="T114" s="40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F114" s="40"/>
      <c r="AG114" s="40"/>
      <c r="AH114" s="40"/>
      <c r="AI114" s="40"/>
      <c r="AJ114" s="40"/>
      <c r="AK114" s="40"/>
      <c r="AL114" s="40"/>
      <c r="AM114" s="40"/>
      <c r="AN114" s="40"/>
      <c r="AX114" s="95">
        <f t="shared" si="32"/>
        <v>105.21376015624998</v>
      </c>
      <c r="AY114" s="56">
        <f t="shared" si="43"/>
        <v>102</v>
      </c>
      <c r="AZ114" s="40">
        <f t="shared" si="33"/>
        <v>-1.7617710937499316</v>
      </c>
      <c r="BA114" s="40">
        <f t="shared" si="34"/>
        <v>15.199593749999776</v>
      </c>
      <c r="BB114" s="40">
        <f t="shared" si="35"/>
        <v>-19.236562499999771</v>
      </c>
      <c r="BC114" s="40">
        <f t="shared" si="36"/>
        <v>41.012499999999925</v>
      </c>
      <c r="BD114" s="40">
        <f t="shared" si="37"/>
        <v>69.999999999999986</v>
      </c>
      <c r="BH114" s="95" t="e">
        <f t="shared" si="44"/>
        <v>#VALUE!</v>
      </c>
      <c r="BI114" s="56">
        <f t="shared" si="45"/>
        <v>102</v>
      </c>
      <c r="BJ114" s="40" t="e">
        <f t="shared" si="46"/>
        <v>#VALUE!</v>
      </c>
      <c r="BK114" s="40" t="e">
        <f t="shared" si="47"/>
        <v>#VALUE!</v>
      </c>
      <c r="BL114" s="40" t="e">
        <f t="shared" si="48"/>
        <v>#VALUE!</v>
      </c>
      <c r="BM114" s="40" t="e">
        <f t="shared" si="49"/>
        <v>#VALUE!</v>
      </c>
      <c r="BN114" s="40" t="e">
        <f t="shared" si="50"/>
        <v>#VALUE!</v>
      </c>
      <c r="BS114" s="40">
        <f t="shared" si="51"/>
        <v>0</v>
      </c>
      <c r="BT114" s="40">
        <f t="shared" si="52"/>
        <v>115</v>
      </c>
      <c r="BU114" s="40">
        <f t="shared" si="38"/>
        <v>0</v>
      </c>
      <c r="BV114" s="40">
        <f t="shared" si="39"/>
        <v>0</v>
      </c>
      <c r="BW114" s="40">
        <f t="shared" si="40"/>
        <v>0</v>
      </c>
      <c r="BX114" s="40">
        <f t="shared" si="41"/>
        <v>0</v>
      </c>
      <c r="BY114" s="40">
        <f t="shared" si="42"/>
        <v>0</v>
      </c>
    </row>
    <row r="115" spans="1:77" x14ac:dyDescent="0.3">
      <c r="A115" s="128"/>
      <c r="B115" s="128"/>
      <c r="C115" s="128"/>
      <c r="D115" s="128"/>
      <c r="E115" s="128"/>
      <c r="F115" s="40"/>
      <c r="G115" s="40"/>
      <c r="I115" s="40"/>
      <c r="J115" s="40"/>
      <c r="K115" s="40"/>
      <c r="L115" s="40"/>
      <c r="M115" s="40"/>
      <c r="N115" s="40"/>
      <c r="O115" s="40"/>
      <c r="P115" s="40"/>
      <c r="Q115" s="40"/>
      <c r="R115" s="40"/>
      <c r="S115" s="40"/>
      <c r="T115" s="40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F115" s="40"/>
      <c r="AG115" s="40"/>
      <c r="AH115" s="40"/>
      <c r="AI115" s="40"/>
      <c r="AJ115" s="40"/>
      <c r="AK115" s="40"/>
      <c r="AL115" s="40"/>
      <c r="AM115" s="40"/>
      <c r="AN115" s="40"/>
      <c r="AX115" s="95">
        <f t="shared" si="32"/>
        <v>106.0256</v>
      </c>
      <c r="AY115" s="56">
        <f t="shared" si="43"/>
        <v>104</v>
      </c>
      <c r="AZ115" s="40">
        <f t="shared" si="33"/>
        <v>-1.9040666666665929</v>
      </c>
      <c r="BA115" s="40">
        <f t="shared" si="34"/>
        <v>16.111333333333096</v>
      </c>
      <c r="BB115" s="40">
        <f t="shared" si="35"/>
        <v>-19.998333333333093</v>
      </c>
      <c r="BC115" s="40">
        <f t="shared" si="36"/>
        <v>41.816666666666592</v>
      </c>
      <c r="BD115" s="40">
        <f t="shared" si="37"/>
        <v>69.999999999999986</v>
      </c>
      <c r="BH115" s="95" t="e">
        <f t="shared" si="44"/>
        <v>#VALUE!</v>
      </c>
      <c r="BI115" s="56">
        <f t="shared" si="45"/>
        <v>104</v>
      </c>
      <c r="BJ115" s="40" t="e">
        <f t="shared" si="46"/>
        <v>#VALUE!</v>
      </c>
      <c r="BK115" s="40" t="e">
        <f t="shared" si="47"/>
        <v>#VALUE!</v>
      </c>
      <c r="BL115" s="40" t="e">
        <f t="shared" si="48"/>
        <v>#VALUE!</v>
      </c>
      <c r="BM115" s="40" t="e">
        <f t="shared" si="49"/>
        <v>#VALUE!</v>
      </c>
      <c r="BN115" s="40" t="e">
        <f t="shared" si="50"/>
        <v>#VALUE!</v>
      </c>
      <c r="BS115" s="40">
        <f t="shared" si="51"/>
        <v>0</v>
      </c>
      <c r="BT115" s="40">
        <f t="shared" si="52"/>
        <v>116</v>
      </c>
      <c r="BU115" s="40">
        <f t="shared" si="38"/>
        <v>0</v>
      </c>
      <c r="BV115" s="40">
        <f t="shared" si="39"/>
        <v>0</v>
      </c>
      <c r="BW115" s="40">
        <f t="shared" si="40"/>
        <v>0</v>
      </c>
      <c r="BX115" s="40">
        <f t="shared" si="41"/>
        <v>0</v>
      </c>
      <c r="BY115" s="40">
        <f t="shared" si="42"/>
        <v>0</v>
      </c>
    </row>
    <row r="116" spans="1:77" x14ac:dyDescent="0.3">
      <c r="A116" s="128"/>
      <c r="B116" s="128"/>
      <c r="C116" s="128"/>
      <c r="D116" s="128"/>
      <c r="E116" s="128"/>
      <c r="F116" s="40"/>
      <c r="G116" s="40"/>
      <c r="I116" s="40"/>
      <c r="J116" s="40"/>
      <c r="K116" s="40"/>
      <c r="L116" s="40"/>
      <c r="M116" s="40"/>
      <c r="N116" s="40"/>
      <c r="O116" s="40"/>
      <c r="P116" s="40"/>
      <c r="Q116" s="40"/>
      <c r="R116" s="40"/>
      <c r="S116" s="40"/>
      <c r="T116" s="40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F116" s="40"/>
      <c r="AG116" s="40"/>
      <c r="AH116" s="40"/>
      <c r="AI116" s="40"/>
      <c r="AJ116" s="40"/>
      <c r="AK116" s="40"/>
      <c r="AL116" s="40"/>
      <c r="AM116" s="40"/>
      <c r="AN116" s="40"/>
      <c r="AX116" s="95">
        <f t="shared" si="32"/>
        <v>106.84994765624998</v>
      </c>
      <c r="AY116" s="56">
        <f t="shared" si="43"/>
        <v>106</v>
      </c>
      <c r="AZ116" s="40">
        <f t="shared" si="33"/>
        <v>-2.0548127604165871</v>
      </c>
      <c r="BA116" s="40">
        <f t="shared" si="34"/>
        <v>17.058822916666415</v>
      </c>
      <c r="BB116" s="40">
        <f t="shared" si="35"/>
        <v>-20.774895833333083</v>
      </c>
      <c r="BC116" s="40">
        <f t="shared" si="36"/>
        <v>42.620833333333259</v>
      </c>
      <c r="BD116" s="40">
        <f t="shared" si="37"/>
        <v>69.999999999999986</v>
      </c>
      <c r="BH116" s="95" t="e">
        <f t="shared" si="44"/>
        <v>#VALUE!</v>
      </c>
      <c r="BI116" s="56">
        <f t="shared" si="45"/>
        <v>106</v>
      </c>
      <c r="BJ116" s="40" t="e">
        <f t="shared" si="46"/>
        <v>#VALUE!</v>
      </c>
      <c r="BK116" s="40" t="e">
        <f t="shared" si="47"/>
        <v>#VALUE!</v>
      </c>
      <c r="BL116" s="40" t="e">
        <f t="shared" si="48"/>
        <v>#VALUE!</v>
      </c>
      <c r="BM116" s="40" t="e">
        <f t="shared" si="49"/>
        <v>#VALUE!</v>
      </c>
      <c r="BN116" s="40" t="e">
        <f t="shared" si="50"/>
        <v>#VALUE!</v>
      </c>
      <c r="BS116" s="40">
        <f t="shared" si="51"/>
        <v>0</v>
      </c>
      <c r="BT116" s="40">
        <f t="shared" si="52"/>
        <v>117</v>
      </c>
      <c r="BU116" s="40">
        <f t="shared" si="38"/>
        <v>0</v>
      </c>
      <c r="BV116" s="40">
        <f t="shared" si="39"/>
        <v>0</v>
      </c>
      <c r="BW116" s="40">
        <f t="shared" si="40"/>
        <v>0</v>
      </c>
      <c r="BX116" s="40">
        <f t="shared" si="41"/>
        <v>0</v>
      </c>
      <c r="BY116" s="40">
        <f t="shared" si="42"/>
        <v>0</v>
      </c>
    </row>
    <row r="117" spans="1:77" x14ac:dyDescent="0.3">
      <c r="A117" s="128"/>
      <c r="B117" s="128"/>
      <c r="C117" s="128"/>
      <c r="D117" s="128"/>
      <c r="E117" s="128"/>
      <c r="F117" s="48"/>
      <c r="G117" s="48"/>
      <c r="I117" s="48"/>
      <c r="J117" s="48"/>
      <c r="K117" s="48"/>
      <c r="L117" s="48"/>
      <c r="M117" s="48"/>
      <c r="N117" s="48"/>
      <c r="O117" s="48"/>
      <c r="P117" s="48"/>
      <c r="Q117" s="48"/>
      <c r="R117" s="48"/>
      <c r="S117" s="48"/>
      <c r="T117" s="48"/>
      <c r="U117" s="48"/>
      <c r="V117" s="48"/>
      <c r="W117" s="48"/>
      <c r="X117" s="48"/>
      <c r="Y117" s="48"/>
      <c r="Z117" s="48"/>
      <c r="AA117" s="48"/>
      <c r="AB117" s="48"/>
      <c r="AC117" s="48"/>
      <c r="AD117" s="48"/>
      <c r="AE117" s="48"/>
      <c r="AF117" s="48"/>
      <c r="AG117" s="48"/>
      <c r="AH117" s="48"/>
      <c r="AI117" s="48"/>
      <c r="AJ117" s="48"/>
      <c r="AK117" s="48"/>
      <c r="AL117" s="48"/>
      <c r="AM117" s="48"/>
      <c r="AN117" s="48"/>
      <c r="AX117" s="95">
        <f t="shared" si="32"/>
        <v>107.6871625</v>
      </c>
      <c r="AY117" s="56">
        <f t="shared" si="43"/>
        <v>108</v>
      </c>
      <c r="AZ117" s="40">
        <f t="shared" si="33"/>
        <v>-2.2143374999999139</v>
      </c>
      <c r="BA117" s="40">
        <f t="shared" si="34"/>
        <v>18.042749999999735</v>
      </c>
      <c r="BB117" s="40">
        <f t="shared" si="35"/>
        <v>-21.566249999999741</v>
      </c>
      <c r="BC117" s="40">
        <f t="shared" si="36"/>
        <v>43.424999999999926</v>
      </c>
      <c r="BD117" s="40">
        <f t="shared" si="37"/>
        <v>69.999999999999986</v>
      </c>
      <c r="BH117" s="95" t="e">
        <f t="shared" si="44"/>
        <v>#VALUE!</v>
      </c>
      <c r="BI117" s="56">
        <f t="shared" si="45"/>
        <v>108</v>
      </c>
      <c r="BJ117" s="40" t="e">
        <f t="shared" si="46"/>
        <v>#VALUE!</v>
      </c>
      <c r="BK117" s="40" t="e">
        <f t="shared" si="47"/>
        <v>#VALUE!</v>
      </c>
      <c r="BL117" s="40" t="e">
        <f t="shared" si="48"/>
        <v>#VALUE!</v>
      </c>
      <c r="BM117" s="40" t="e">
        <f t="shared" si="49"/>
        <v>#VALUE!</v>
      </c>
      <c r="BN117" s="40" t="e">
        <f t="shared" si="50"/>
        <v>#VALUE!</v>
      </c>
      <c r="BS117" s="40">
        <f t="shared" si="51"/>
        <v>0</v>
      </c>
      <c r="BT117" s="40">
        <f t="shared" si="52"/>
        <v>118</v>
      </c>
      <c r="BU117" s="40">
        <f t="shared" si="38"/>
        <v>0</v>
      </c>
      <c r="BV117" s="40">
        <f t="shared" si="39"/>
        <v>0</v>
      </c>
      <c r="BW117" s="40">
        <f t="shared" si="40"/>
        <v>0</v>
      </c>
      <c r="BX117" s="40">
        <f t="shared" si="41"/>
        <v>0</v>
      </c>
      <c r="BY117" s="40">
        <f t="shared" si="42"/>
        <v>0</v>
      </c>
    </row>
    <row r="118" spans="1:77" x14ac:dyDescent="0.3">
      <c r="A118" s="128"/>
      <c r="B118" s="128"/>
      <c r="C118" s="128"/>
      <c r="D118" s="128"/>
      <c r="E118" s="128"/>
      <c r="F118" s="48"/>
      <c r="G118" s="48"/>
      <c r="I118" s="48"/>
      <c r="J118" s="48"/>
      <c r="K118" s="48"/>
      <c r="L118" s="48"/>
      <c r="M118" s="48"/>
      <c r="N118" s="48"/>
      <c r="O118" s="48"/>
      <c r="P118" s="48"/>
      <c r="Q118" s="48"/>
      <c r="R118" s="48"/>
      <c r="S118" s="48"/>
      <c r="T118" s="48"/>
      <c r="U118" s="48"/>
      <c r="V118" s="48"/>
      <c r="W118" s="48"/>
      <c r="X118" s="48"/>
      <c r="Y118" s="48"/>
      <c r="Z118" s="48"/>
      <c r="AA118" s="48"/>
      <c r="AB118" s="48"/>
      <c r="AC118" s="48"/>
      <c r="AD118" s="48"/>
      <c r="AE118" s="48"/>
      <c r="AF118" s="48"/>
      <c r="AG118" s="48"/>
      <c r="AH118" s="48"/>
      <c r="AI118" s="48"/>
      <c r="AJ118" s="48"/>
      <c r="AK118" s="48"/>
      <c r="AL118" s="48"/>
      <c r="AM118" s="48"/>
      <c r="AN118" s="48"/>
      <c r="AX118" s="95">
        <f t="shared" si="32"/>
        <v>108.53759765624999</v>
      </c>
      <c r="AY118" s="56">
        <f t="shared" si="43"/>
        <v>110</v>
      </c>
      <c r="AZ118" s="40">
        <f t="shared" si="33"/>
        <v>-2.3829752604165741</v>
      </c>
      <c r="BA118" s="40">
        <f t="shared" si="34"/>
        <v>19.063802083333055</v>
      </c>
      <c r="BB118" s="40">
        <f t="shared" si="35"/>
        <v>-22.372395833333066</v>
      </c>
      <c r="BC118" s="40">
        <f t="shared" si="36"/>
        <v>44.229166666666586</v>
      </c>
      <c r="BD118" s="40">
        <f t="shared" si="37"/>
        <v>69.999999999999986</v>
      </c>
      <c r="BH118" s="95" t="e">
        <f t="shared" si="44"/>
        <v>#VALUE!</v>
      </c>
      <c r="BI118" s="56">
        <f t="shared" si="45"/>
        <v>110</v>
      </c>
      <c r="BJ118" s="40" t="e">
        <f t="shared" si="46"/>
        <v>#VALUE!</v>
      </c>
      <c r="BK118" s="40" t="e">
        <f t="shared" si="47"/>
        <v>#VALUE!</v>
      </c>
      <c r="BL118" s="40" t="e">
        <f t="shared" si="48"/>
        <v>#VALUE!</v>
      </c>
      <c r="BM118" s="40" t="e">
        <f t="shared" si="49"/>
        <v>#VALUE!</v>
      </c>
      <c r="BN118" s="40" t="e">
        <f t="shared" si="50"/>
        <v>#VALUE!</v>
      </c>
      <c r="BS118" s="40">
        <f t="shared" si="51"/>
        <v>0</v>
      </c>
      <c r="BT118" s="40">
        <f t="shared" si="52"/>
        <v>119</v>
      </c>
      <c r="BU118" s="40">
        <f t="shared" si="38"/>
        <v>0</v>
      </c>
      <c r="BV118" s="40">
        <f t="shared" si="39"/>
        <v>0</v>
      </c>
      <c r="BW118" s="40">
        <f t="shared" si="40"/>
        <v>0</v>
      </c>
      <c r="BX118" s="40">
        <f t="shared" si="41"/>
        <v>0</v>
      </c>
      <c r="BY118" s="40">
        <f t="shared" si="42"/>
        <v>0</v>
      </c>
    </row>
    <row r="119" spans="1:77" x14ac:dyDescent="0.3">
      <c r="A119" s="128"/>
      <c r="B119" s="128"/>
      <c r="C119" s="128"/>
      <c r="D119" s="128"/>
      <c r="E119" s="128"/>
      <c r="F119" s="48"/>
      <c r="G119" s="48"/>
      <c r="I119" s="48"/>
      <c r="J119" s="48"/>
      <c r="K119" s="48"/>
      <c r="L119" s="48"/>
      <c r="M119" s="48"/>
      <c r="N119" s="48"/>
      <c r="O119" s="48"/>
      <c r="P119" s="48"/>
      <c r="Q119" s="48"/>
      <c r="R119" s="48"/>
      <c r="S119" s="48"/>
      <c r="T119" s="48"/>
      <c r="U119" s="48"/>
      <c r="V119" s="48"/>
      <c r="W119" s="48"/>
      <c r="X119" s="48"/>
      <c r="Y119" s="48"/>
      <c r="Z119" s="48"/>
      <c r="AA119" s="48"/>
      <c r="AB119" s="48"/>
      <c r="AC119" s="48"/>
      <c r="AD119" s="48"/>
      <c r="AE119" s="48"/>
      <c r="AF119" s="48"/>
      <c r="AG119" s="48"/>
      <c r="AH119" s="48"/>
      <c r="AI119" s="48"/>
      <c r="AJ119" s="48"/>
      <c r="AK119" s="48"/>
      <c r="AL119" s="48"/>
      <c r="AM119" s="48"/>
      <c r="AN119" s="48"/>
      <c r="AX119" s="95">
        <f t="shared" si="32"/>
        <v>109.40159999999999</v>
      </c>
      <c r="AY119" s="56">
        <f t="shared" si="43"/>
        <v>112</v>
      </c>
      <c r="AZ119" s="40">
        <f t="shared" si="33"/>
        <v>-2.5610666666665671</v>
      </c>
      <c r="BA119" s="40">
        <f t="shared" si="34"/>
        <v>20.122666666666372</v>
      </c>
      <c r="BB119" s="40">
        <f t="shared" si="35"/>
        <v>-23.193333333333054</v>
      </c>
      <c r="BC119" s="40">
        <f t="shared" si="36"/>
        <v>45.033333333333253</v>
      </c>
      <c r="BD119" s="40">
        <f t="shared" si="37"/>
        <v>69.999999999999986</v>
      </c>
      <c r="BH119" s="95" t="e">
        <f t="shared" si="44"/>
        <v>#VALUE!</v>
      </c>
      <c r="BI119" s="56">
        <f t="shared" si="45"/>
        <v>112</v>
      </c>
      <c r="BJ119" s="40" t="e">
        <f t="shared" si="46"/>
        <v>#VALUE!</v>
      </c>
      <c r="BK119" s="40" t="e">
        <f t="shared" si="47"/>
        <v>#VALUE!</v>
      </c>
      <c r="BL119" s="40" t="e">
        <f t="shared" si="48"/>
        <v>#VALUE!</v>
      </c>
      <c r="BM119" s="40" t="e">
        <f t="shared" si="49"/>
        <v>#VALUE!</v>
      </c>
      <c r="BN119" s="40" t="e">
        <f t="shared" si="50"/>
        <v>#VALUE!</v>
      </c>
      <c r="BS119" s="40">
        <f t="shared" si="51"/>
        <v>0</v>
      </c>
      <c r="BT119" s="40">
        <f t="shared" si="52"/>
        <v>120</v>
      </c>
      <c r="BU119" s="40">
        <f t="shared" si="38"/>
        <v>0</v>
      </c>
      <c r="BV119" s="40">
        <f t="shared" si="39"/>
        <v>0</v>
      </c>
      <c r="BW119" s="40">
        <f t="shared" si="40"/>
        <v>0</v>
      </c>
      <c r="BX119" s="40">
        <f t="shared" si="41"/>
        <v>0</v>
      </c>
      <c r="BY119" s="40">
        <f t="shared" si="42"/>
        <v>0</v>
      </c>
    </row>
    <row r="120" spans="1:77" s="40" customFormat="1" x14ac:dyDescent="0.3">
      <c r="A120" s="128"/>
      <c r="B120" s="128"/>
      <c r="C120" s="128"/>
      <c r="D120" s="128"/>
      <c r="E120" s="128"/>
      <c r="F120" s="48"/>
      <c r="G120" s="48"/>
      <c r="I120" s="48"/>
      <c r="J120" s="48"/>
      <c r="K120" s="48"/>
      <c r="L120" s="48"/>
      <c r="M120" s="48"/>
      <c r="N120" s="48"/>
      <c r="O120" s="48"/>
      <c r="P120" s="48"/>
      <c r="Q120" s="48"/>
      <c r="R120" s="48"/>
      <c r="S120" s="48"/>
      <c r="T120" s="48"/>
      <c r="U120" s="48"/>
      <c r="V120" s="48"/>
      <c r="W120" s="48"/>
      <c r="X120" s="48"/>
      <c r="Y120" s="48"/>
      <c r="Z120" s="48"/>
      <c r="AA120" s="48"/>
      <c r="AB120" s="48"/>
      <c r="AC120" s="48"/>
      <c r="AD120" s="48"/>
      <c r="AE120" s="48"/>
      <c r="AF120" s="48"/>
      <c r="AG120" s="48"/>
      <c r="AH120" s="48"/>
      <c r="AI120" s="48"/>
      <c r="AJ120" s="48"/>
      <c r="AK120" s="48"/>
      <c r="AL120" s="48"/>
      <c r="AM120" s="48"/>
      <c r="AN120" s="48"/>
      <c r="AP120" s="48"/>
      <c r="AX120" s="95">
        <f t="shared" si="32"/>
        <v>110.27951015624998</v>
      </c>
      <c r="AY120" s="56">
        <f t="shared" si="43"/>
        <v>114</v>
      </c>
      <c r="AZ120" s="40">
        <f t="shared" si="33"/>
        <v>-2.7489585937498933</v>
      </c>
      <c r="BA120" s="40">
        <f t="shared" si="34"/>
        <v>21.220031249999689</v>
      </c>
      <c r="BB120" s="40">
        <f t="shared" si="35"/>
        <v>-24.029062499999711</v>
      </c>
      <c r="BC120" s="40">
        <f t="shared" si="36"/>
        <v>45.83749999999992</v>
      </c>
      <c r="BD120" s="40">
        <f t="shared" si="37"/>
        <v>69.999999999999986</v>
      </c>
      <c r="BH120" s="95" t="e">
        <f t="shared" si="44"/>
        <v>#VALUE!</v>
      </c>
      <c r="BI120" s="56">
        <f t="shared" si="45"/>
        <v>114</v>
      </c>
      <c r="BJ120" s="40" t="e">
        <f t="shared" si="46"/>
        <v>#VALUE!</v>
      </c>
      <c r="BK120" s="40" t="e">
        <f t="shared" si="47"/>
        <v>#VALUE!</v>
      </c>
      <c r="BL120" s="40" t="e">
        <f t="shared" si="48"/>
        <v>#VALUE!</v>
      </c>
      <c r="BM120" s="40" t="e">
        <f t="shared" si="49"/>
        <v>#VALUE!</v>
      </c>
      <c r="BN120" s="40" t="e">
        <f t="shared" si="50"/>
        <v>#VALUE!</v>
      </c>
      <c r="BS120" s="40">
        <f t="shared" si="51"/>
        <v>0</v>
      </c>
      <c r="BT120" s="40">
        <f t="shared" si="52"/>
        <v>121</v>
      </c>
      <c r="BU120" s="40">
        <f t="shared" si="38"/>
        <v>0</v>
      </c>
      <c r="BV120" s="40">
        <f t="shared" si="39"/>
        <v>0</v>
      </c>
      <c r="BW120" s="40">
        <f t="shared" si="40"/>
        <v>0</v>
      </c>
      <c r="BX120" s="40">
        <f t="shared" si="41"/>
        <v>0</v>
      </c>
      <c r="BY120" s="40">
        <f t="shared" si="42"/>
        <v>0</v>
      </c>
    </row>
    <row r="121" spans="1:77" s="40" customFormat="1" x14ac:dyDescent="0.3">
      <c r="A121" s="128"/>
      <c r="B121" s="128"/>
      <c r="C121" s="128"/>
      <c r="D121" s="128"/>
      <c r="E121" s="128"/>
      <c r="F121" s="48"/>
      <c r="G121" s="48"/>
      <c r="I121" s="48"/>
      <c r="J121" s="48"/>
      <c r="K121" s="48"/>
      <c r="L121" s="48"/>
      <c r="M121" s="48"/>
      <c r="N121" s="48"/>
      <c r="O121" s="48"/>
      <c r="P121" s="48"/>
      <c r="Q121" s="48"/>
      <c r="R121" s="48"/>
      <c r="S121" s="48"/>
      <c r="T121" s="48"/>
      <c r="U121" s="48"/>
      <c r="V121" s="48"/>
      <c r="W121" s="48"/>
      <c r="X121" s="48"/>
      <c r="Y121" s="48"/>
      <c r="Z121" s="48"/>
      <c r="AA121" s="48"/>
      <c r="AB121" s="48"/>
      <c r="AC121" s="48"/>
      <c r="AD121" s="48"/>
      <c r="AE121" s="48"/>
      <c r="AF121" s="48"/>
      <c r="AG121" s="48"/>
      <c r="AH121" s="48"/>
      <c r="AI121" s="48"/>
      <c r="AJ121" s="48"/>
      <c r="AK121" s="48"/>
      <c r="AL121" s="48"/>
      <c r="AM121" s="48"/>
      <c r="AN121" s="48"/>
      <c r="AP121" s="48"/>
      <c r="AX121" s="95">
        <f t="shared" si="32"/>
        <v>111.1716625</v>
      </c>
      <c r="AY121" s="56">
        <f t="shared" si="43"/>
        <v>116</v>
      </c>
      <c r="AZ121" s="40">
        <f t="shared" si="33"/>
        <v>-2.9470041666665523</v>
      </c>
      <c r="BA121" s="40">
        <f t="shared" si="34"/>
        <v>22.356583333333006</v>
      </c>
      <c r="BB121" s="40">
        <f t="shared" si="35"/>
        <v>-24.879583333333034</v>
      </c>
      <c r="BC121" s="40">
        <f t="shared" si="36"/>
        <v>46.641666666666588</v>
      </c>
      <c r="BD121" s="40">
        <f t="shared" si="37"/>
        <v>69.999999999999986</v>
      </c>
      <c r="BH121" s="95" t="e">
        <f t="shared" si="44"/>
        <v>#VALUE!</v>
      </c>
      <c r="BI121" s="56">
        <f t="shared" si="45"/>
        <v>116</v>
      </c>
      <c r="BJ121" s="40" t="e">
        <f t="shared" si="46"/>
        <v>#VALUE!</v>
      </c>
      <c r="BK121" s="40" t="e">
        <f t="shared" si="47"/>
        <v>#VALUE!</v>
      </c>
      <c r="BL121" s="40" t="e">
        <f t="shared" si="48"/>
        <v>#VALUE!</v>
      </c>
      <c r="BM121" s="40" t="e">
        <f t="shared" si="49"/>
        <v>#VALUE!</v>
      </c>
      <c r="BN121" s="40" t="e">
        <f t="shared" si="50"/>
        <v>#VALUE!</v>
      </c>
      <c r="BS121" s="40">
        <f t="shared" si="51"/>
        <v>0</v>
      </c>
      <c r="BT121" s="40">
        <f t="shared" si="52"/>
        <v>122</v>
      </c>
      <c r="BU121" s="40">
        <f t="shared" si="38"/>
        <v>0</v>
      </c>
      <c r="BV121" s="40">
        <f t="shared" si="39"/>
        <v>0</v>
      </c>
      <c r="BW121" s="40">
        <f t="shared" si="40"/>
        <v>0</v>
      </c>
      <c r="BX121" s="40">
        <f t="shared" si="41"/>
        <v>0</v>
      </c>
      <c r="BY121" s="40">
        <f t="shared" si="42"/>
        <v>0</v>
      </c>
    </row>
    <row r="122" spans="1:77" s="40" customFormat="1" x14ac:dyDescent="0.3">
      <c r="A122" s="128"/>
      <c r="B122" s="128"/>
      <c r="C122" s="128"/>
      <c r="D122" s="128"/>
      <c r="E122" s="128"/>
      <c r="F122" s="48"/>
      <c r="G122" s="48"/>
      <c r="I122" s="48"/>
      <c r="J122" s="48"/>
      <c r="K122" s="48"/>
      <c r="L122" s="48"/>
      <c r="M122" s="48"/>
      <c r="N122" s="48"/>
      <c r="O122" s="48"/>
      <c r="P122" s="48"/>
      <c r="Q122" s="48"/>
      <c r="R122" s="48"/>
      <c r="S122" s="48"/>
      <c r="T122" s="48"/>
      <c r="U122" s="48"/>
      <c r="V122" s="48"/>
      <c r="W122" s="48"/>
      <c r="X122" s="48"/>
      <c r="Y122" s="48"/>
      <c r="Z122" s="48"/>
      <c r="AA122" s="48"/>
      <c r="AB122" s="48"/>
      <c r="AC122" s="48"/>
      <c r="AD122" s="48"/>
      <c r="AE122" s="48"/>
      <c r="AF122" s="48"/>
      <c r="AG122" s="48"/>
      <c r="AH122" s="48"/>
      <c r="AI122" s="48"/>
      <c r="AJ122" s="48"/>
      <c r="AK122" s="48"/>
      <c r="AL122" s="48"/>
      <c r="AM122" s="48"/>
      <c r="AN122" s="48"/>
      <c r="AP122" s="48"/>
      <c r="AX122" s="95">
        <f t="shared" si="32"/>
        <v>112.07838515624999</v>
      </c>
      <c r="AY122" s="56">
        <f t="shared" si="43"/>
        <v>118</v>
      </c>
      <c r="AZ122" s="40">
        <f t="shared" si="33"/>
        <v>-3.1555627604165442</v>
      </c>
      <c r="BA122" s="40">
        <f t="shared" si="34"/>
        <v>23.533010416666322</v>
      </c>
      <c r="BB122" s="40">
        <f t="shared" si="35"/>
        <v>-25.744895833333025</v>
      </c>
      <c r="BC122" s="40">
        <f t="shared" si="36"/>
        <v>47.445833333333248</v>
      </c>
      <c r="BD122" s="40">
        <f t="shared" si="37"/>
        <v>69.999999999999986</v>
      </c>
      <c r="BH122" s="95" t="e">
        <f t="shared" si="44"/>
        <v>#VALUE!</v>
      </c>
      <c r="BI122" s="56">
        <f t="shared" si="45"/>
        <v>118</v>
      </c>
      <c r="BJ122" s="40" t="e">
        <f t="shared" si="46"/>
        <v>#VALUE!</v>
      </c>
      <c r="BK122" s="40" t="e">
        <f t="shared" si="47"/>
        <v>#VALUE!</v>
      </c>
      <c r="BL122" s="40" t="e">
        <f t="shared" si="48"/>
        <v>#VALUE!</v>
      </c>
      <c r="BM122" s="40" t="e">
        <f t="shared" si="49"/>
        <v>#VALUE!</v>
      </c>
      <c r="BN122" s="40" t="e">
        <f t="shared" si="50"/>
        <v>#VALUE!</v>
      </c>
      <c r="BS122" s="40">
        <f t="shared" si="51"/>
        <v>0</v>
      </c>
      <c r="BT122" s="40">
        <f t="shared" si="52"/>
        <v>123</v>
      </c>
      <c r="BU122" s="40">
        <f t="shared" si="38"/>
        <v>0</v>
      </c>
      <c r="BV122" s="40">
        <f t="shared" si="39"/>
        <v>0</v>
      </c>
      <c r="BW122" s="40">
        <f t="shared" si="40"/>
        <v>0</v>
      </c>
      <c r="BX122" s="40">
        <f t="shared" si="41"/>
        <v>0</v>
      </c>
      <c r="BY122" s="40">
        <f t="shared" si="42"/>
        <v>0</v>
      </c>
    </row>
    <row r="123" spans="1:77" s="40" customFormat="1" x14ac:dyDescent="0.3">
      <c r="A123" s="128"/>
      <c r="B123" s="128"/>
      <c r="C123" s="128"/>
      <c r="D123" s="128"/>
      <c r="E123" s="128"/>
      <c r="F123" s="48"/>
      <c r="G123" s="48"/>
      <c r="I123" s="48"/>
      <c r="J123" s="48"/>
      <c r="K123" s="48"/>
      <c r="L123" s="48"/>
      <c r="M123" s="48"/>
      <c r="N123" s="48"/>
      <c r="O123" s="48"/>
      <c r="P123" s="48"/>
      <c r="Q123" s="48"/>
      <c r="R123" s="48"/>
      <c r="S123" s="48"/>
      <c r="T123" s="48"/>
      <c r="U123" s="48"/>
      <c r="V123" s="48"/>
      <c r="W123" s="48"/>
      <c r="X123" s="48"/>
      <c r="Y123" s="48"/>
      <c r="Z123" s="48"/>
      <c r="AA123" s="48"/>
      <c r="AB123" s="48"/>
      <c r="AC123" s="48"/>
      <c r="AD123" s="48"/>
      <c r="AE123" s="48"/>
      <c r="AF123" s="48"/>
      <c r="AG123" s="48"/>
      <c r="AH123" s="48"/>
      <c r="AI123" s="48"/>
      <c r="AJ123" s="48"/>
      <c r="AK123" s="48"/>
      <c r="AL123" s="48"/>
      <c r="AM123" s="48"/>
      <c r="AN123" s="48"/>
      <c r="AP123" s="48"/>
      <c r="AX123" s="95">
        <f t="shared" si="32"/>
        <v>112.99999999999999</v>
      </c>
      <c r="AY123" s="56">
        <f t="shared" si="43"/>
        <v>120</v>
      </c>
      <c r="AZ123" s="40">
        <f t="shared" si="33"/>
        <v>-3.374999999999869</v>
      </c>
      <c r="BA123" s="40">
        <f t="shared" si="34"/>
        <v>24.749999999999638</v>
      </c>
      <c r="BB123" s="40">
        <f t="shared" si="35"/>
        <v>-26.62499999999968</v>
      </c>
      <c r="BC123" s="40">
        <f t="shared" si="36"/>
        <v>48.249999999999915</v>
      </c>
      <c r="BD123" s="40">
        <f t="shared" si="37"/>
        <v>69.999999999999986</v>
      </c>
      <c r="BH123" s="95" t="e">
        <f t="shared" si="44"/>
        <v>#VALUE!</v>
      </c>
      <c r="BI123" s="56">
        <f t="shared" si="45"/>
        <v>120</v>
      </c>
      <c r="BJ123" s="40" t="e">
        <f t="shared" si="46"/>
        <v>#VALUE!</v>
      </c>
      <c r="BK123" s="40" t="e">
        <f t="shared" si="47"/>
        <v>#VALUE!</v>
      </c>
      <c r="BL123" s="40" t="e">
        <f t="shared" si="48"/>
        <v>#VALUE!</v>
      </c>
      <c r="BM123" s="40" t="e">
        <f t="shared" si="49"/>
        <v>#VALUE!</v>
      </c>
      <c r="BN123" s="40" t="e">
        <f t="shared" si="50"/>
        <v>#VALUE!</v>
      </c>
      <c r="BS123" s="40">
        <f t="shared" si="51"/>
        <v>0</v>
      </c>
      <c r="BT123" s="40">
        <f t="shared" si="52"/>
        <v>124</v>
      </c>
      <c r="BU123" s="40">
        <f t="shared" si="38"/>
        <v>0</v>
      </c>
      <c r="BV123" s="40">
        <f t="shared" si="39"/>
        <v>0</v>
      </c>
      <c r="BW123" s="40">
        <f t="shared" si="40"/>
        <v>0</v>
      </c>
      <c r="BX123" s="40">
        <f t="shared" si="41"/>
        <v>0</v>
      </c>
      <c r="BY123" s="40">
        <f t="shared" si="42"/>
        <v>0</v>
      </c>
    </row>
    <row r="124" spans="1:77" s="40" customFormat="1" x14ac:dyDescent="0.3">
      <c r="A124" s="128"/>
      <c r="B124" s="128"/>
      <c r="C124" s="128"/>
      <c r="D124" s="128"/>
      <c r="E124" s="128"/>
      <c r="F124" s="48"/>
      <c r="G124" s="48"/>
      <c r="I124" s="48"/>
      <c r="J124" s="48"/>
      <c r="K124" s="48"/>
      <c r="L124" s="48"/>
      <c r="M124" s="48"/>
      <c r="N124" s="48"/>
      <c r="O124" s="48"/>
      <c r="P124" s="48"/>
      <c r="Q124" s="48"/>
      <c r="R124" s="48"/>
      <c r="S124" s="48"/>
      <c r="T124" s="48"/>
      <c r="U124" s="48"/>
      <c r="V124" s="48"/>
      <c r="W124" s="48"/>
      <c r="X124" s="48"/>
      <c r="Y124" s="48"/>
      <c r="Z124" s="48"/>
      <c r="AA124" s="48"/>
      <c r="AB124" s="48"/>
      <c r="AC124" s="48"/>
      <c r="AD124" s="48"/>
      <c r="AE124" s="48"/>
      <c r="AF124" s="48"/>
      <c r="AG124" s="48"/>
      <c r="AH124" s="48"/>
      <c r="AI124" s="48"/>
      <c r="AJ124" s="48"/>
      <c r="AK124" s="48"/>
      <c r="AL124" s="48"/>
      <c r="AM124" s="48"/>
      <c r="AN124" s="48"/>
      <c r="AP124" s="48"/>
      <c r="AX124" s="95">
        <f t="shared" si="32"/>
        <v>113.93682265624999</v>
      </c>
      <c r="AY124" s="56">
        <f t="shared" si="43"/>
        <v>122</v>
      </c>
      <c r="AZ124" s="40">
        <f t="shared" si="33"/>
        <v>-3.6056877604165267</v>
      </c>
      <c r="BA124" s="40">
        <f t="shared" si="34"/>
        <v>26.008239583332951</v>
      </c>
      <c r="BB124" s="40">
        <f t="shared" si="35"/>
        <v>-27.519895833333003</v>
      </c>
      <c r="BC124" s="40">
        <f t="shared" si="36"/>
        <v>49.054166666666582</v>
      </c>
      <c r="BD124" s="40">
        <f t="shared" si="37"/>
        <v>69.999999999999986</v>
      </c>
      <c r="BH124" s="95" t="e">
        <f t="shared" si="44"/>
        <v>#VALUE!</v>
      </c>
      <c r="BI124" s="56">
        <f t="shared" si="45"/>
        <v>122</v>
      </c>
      <c r="BJ124" s="40" t="e">
        <f t="shared" si="46"/>
        <v>#VALUE!</v>
      </c>
      <c r="BK124" s="40" t="e">
        <f t="shared" si="47"/>
        <v>#VALUE!</v>
      </c>
      <c r="BL124" s="40" t="e">
        <f t="shared" si="48"/>
        <v>#VALUE!</v>
      </c>
      <c r="BM124" s="40" t="e">
        <f t="shared" si="49"/>
        <v>#VALUE!</v>
      </c>
      <c r="BN124" s="40" t="e">
        <f t="shared" si="50"/>
        <v>#VALUE!</v>
      </c>
      <c r="BS124" s="40">
        <f t="shared" si="51"/>
        <v>0</v>
      </c>
      <c r="BT124" s="40">
        <f t="shared" si="52"/>
        <v>125</v>
      </c>
      <c r="BU124" s="40">
        <f t="shared" si="38"/>
        <v>0</v>
      </c>
      <c r="BV124" s="40">
        <f t="shared" si="39"/>
        <v>0</v>
      </c>
      <c r="BW124" s="40">
        <f t="shared" si="40"/>
        <v>0</v>
      </c>
      <c r="BX124" s="40">
        <f t="shared" si="41"/>
        <v>0</v>
      </c>
      <c r="BY124" s="40">
        <f t="shared" si="42"/>
        <v>0</v>
      </c>
    </row>
    <row r="125" spans="1:77" s="40" customFormat="1" x14ac:dyDescent="0.3">
      <c r="A125" s="128"/>
      <c r="B125" s="128"/>
      <c r="C125" s="128"/>
      <c r="D125" s="128"/>
      <c r="E125" s="128"/>
      <c r="F125" s="48"/>
      <c r="G125" s="48"/>
      <c r="I125" s="48"/>
      <c r="J125" s="48"/>
      <c r="K125" s="48"/>
      <c r="L125" s="48"/>
      <c r="M125" s="48"/>
      <c r="N125" s="48"/>
      <c r="O125" s="48"/>
      <c r="P125" s="48"/>
      <c r="Q125" s="48"/>
      <c r="R125" s="48"/>
      <c r="S125" s="48"/>
      <c r="T125" s="48"/>
      <c r="U125" s="48"/>
      <c r="V125" s="48"/>
      <c r="W125" s="48"/>
      <c r="X125" s="48"/>
      <c r="Y125" s="48"/>
      <c r="Z125" s="48"/>
      <c r="AA125" s="48"/>
      <c r="AB125" s="48"/>
      <c r="AC125" s="48"/>
      <c r="AD125" s="48"/>
      <c r="AE125" s="48"/>
      <c r="AF125" s="48"/>
      <c r="AG125" s="48"/>
      <c r="AH125" s="48"/>
      <c r="AI125" s="48"/>
      <c r="AJ125" s="48"/>
      <c r="AK125" s="48"/>
      <c r="AL125" s="48"/>
      <c r="AM125" s="48"/>
      <c r="AN125" s="48"/>
      <c r="AP125" s="48"/>
      <c r="AX125" s="95">
        <f t="shared" si="32"/>
        <v>114.8891625</v>
      </c>
      <c r="AY125" s="56">
        <f t="shared" si="43"/>
        <v>124</v>
      </c>
      <c r="AZ125" s="40">
        <f t="shared" si="33"/>
        <v>-3.8480041666665175</v>
      </c>
      <c r="BA125" s="40">
        <f t="shared" si="34"/>
        <v>27.308416666666265</v>
      </c>
      <c r="BB125" s="40">
        <f t="shared" si="35"/>
        <v>-28.429583333332992</v>
      </c>
      <c r="BC125" s="40">
        <f t="shared" si="36"/>
        <v>49.858333333333249</v>
      </c>
      <c r="BD125" s="40">
        <f t="shared" si="37"/>
        <v>69.999999999999986</v>
      </c>
      <c r="BH125" s="95" t="e">
        <f t="shared" si="44"/>
        <v>#VALUE!</v>
      </c>
      <c r="BI125" s="56">
        <f t="shared" si="45"/>
        <v>124</v>
      </c>
      <c r="BJ125" s="40" t="e">
        <f t="shared" si="46"/>
        <v>#VALUE!</v>
      </c>
      <c r="BK125" s="40" t="e">
        <f t="shared" si="47"/>
        <v>#VALUE!</v>
      </c>
      <c r="BL125" s="40" t="e">
        <f t="shared" si="48"/>
        <v>#VALUE!</v>
      </c>
      <c r="BM125" s="40" t="e">
        <f t="shared" si="49"/>
        <v>#VALUE!</v>
      </c>
      <c r="BN125" s="40" t="e">
        <f t="shared" si="50"/>
        <v>#VALUE!</v>
      </c>
      <c r="BS125" s="40">
        <f t="shared" si="51"/>
        <v>0</v>
      </c>
      <c r="BT125" s="40">
        <f t="shared" si="52"/>
        <v>126</v>
      </c>
      <c r="BU125" s="40">
        <f t="shared" si="38"/>
        <v>0</v>
      </c>
      <c r="BV125" s="40">
        <f t="shared" si="39"/>
        <v>0</v>
      </c>
      <c r="BW125" s="40">
        <f t="shared" si="40"/>
        <v>0</v>
      </c>
      <c r="BX125" s="40">
        <f t="shared" si="41"/>
        <v>0</v>
      </c>
      <c r="BY125" s="40">
        <f t="shared" si="42"/>
        <v>0</v>
      </c>
    </row>
    <row r="126" spans="1:77" s="40" customFormat="1" x14ac:dyDescent="0.3">
      <c r="A126" s="128"/>
      <c r="B126" s="128"/>
      <c r="C126" s="128"/>
      <c r="D126" s="128"/>
      <c r="E126" s="128"/>
      <c r="F126" s="48"/>
      <c r="G126" s="48"/>
      <c r="I126" s="48"/>
      <c r="J126" s="48"/>
      <c r="K126" s="48"/>
      <c r="L126" s="48"/>
      <c r="M126" s="48"/>
      <c r="N126" s="48"/>
      <c r="O126" s="48"/>
      <c r="P126" s="48"/>
      <c r="Q126" s="48"/>
      <c r="R126" s="48"/>
      <c r="S126" s="48"/>
      <c r="T126" s="48"/>
      <c r="U126" s="48"/>
      <c r="V126" s="48"/>
      <c r="W126" s="48"/>
      <c r="X126" s="48"/>
      <c r="Y126" s="48"/>
      <c r="Z126" s="48"/>
      <c r="AA126" s="48"/>
      <c r="AB126" s="48"/>
      <c r="AC126" s="48"/>
      <c r="AD126" s="48"/>
      <c r="AE126" s="48"/>
      <c r="AF126" s="48"/>
      <c r="AG126" s="48"/>
      <c r="AH126" s="48"/>
      <c r="AI126" s="48"/>
      <c r="AJ126" s="48"/>
      <c r="AK126" s="48"/>
      <c r="AL126" s="48"/>
      <c r="AM126" s="48"/>
      <c r="AN126" s="48"/>
      <c r="AP126" s="48"/>
      <c r="AV126" s="57"/>
      <c r="AX126" s="95">
        <f t="shared" si="32"/>
        <v>115.85732265624998</v>
      </c>
      <c r="AY126" s="56">
        <f t="shared" si="43"/>
        <v>126</v>
      </c>
      <c r="AZ126" s="40">
        <f t="shared" si="33"/>
        <v>-4.1023335937498411</v>
      </c>
      <c r="BA126" s="40">
        <f t="shared" si="34"/>
        <v>28.651218749999579</v>
      </c>
      <c r="BB126" s="40">
        <f t="shared" si="35"/>
        <v>-29.35406249999965</v>
      </c>
      <c r="BC126" s="40">
        <f t="shared" si="36"/>
        <v>50.662499999999909</v>
      </c>
      <c r="BD126" s="40">
        <f t="shared" si="37"/>
        <v>69.999999999999986</v>
      </c>
      <c r="BH126" s="95" t="e">
        <f t="shared" si="44"/>
        <v>#VALUE!</v>
      </c>
      <c r="BI126" s="56">
        <f t="shared" si="45"/>
        <v>126</v>
      </c>
      <c r="BJ126" s="40" t="e">
        <f t="shared" si="46"/>
        <v>#VALUE!</v>
      </c>
      <c r="BK126" s="40" t="e">
        <f t="shared" si="47"/>
        <v>#VALUE!</v>
      </c>
      <c r="BL126" s="40" t="e">
        <f t="shared" si="48"/>
        <v>#VALUE!</v>
      </c>
      <c r="BM126" s="40" t="e">
        <f t="shared" si="49"/>
        <v>#VALUE!</v>
      </c>
      <c r="BN126" s="40" t="e">
        <f t="shared" si="50"/>
        <v>#VALUE!</v>
      </c>
      <c r="BS126" s="40">
        <f t="shared" si="51"/>
        <v>0</v>
      </c>
      <c r="BT126" s="40">
        <f t="shared" si="52"/>
        <v>127</v>
      </c>
      <c r="BU126" s="40">
        <f t="shared" si="38"/>
        <v>0</v>
      </c>
      <c r="BV126" s="40">
        <f t="shared" si="39"/>
        <v>0</v>
      </c>
      <c r="BW126" s="40">
        <f t="shared" si="40"/>
        <v>0</v>
      </c>
      <c r="BX126" s="40">
        <f t="shared" si="41"/>
        <v>0</v>
      </c>
      <c r="BY126" s="40">
        <f t="shared" si="42"/>
        <v>0</v>
      </c>
    </row>
    <row r="127" spans="1:77" s="40" customFormat="1" x14ac:dyDescent="0.3">
      <c r="W127" s="48"/>
      <c r="X127" s="48"/>
      <c r="Y127" s="48"/>
      <c r="Z127" s="48"/>
      <c r="AA127" s="48"/>
      <c r="AB127" s="48"/>
      <c r="AC127" s="48"/>
      <c r="AD127" s="48"/>
      <c r="AE127" s="48"/>
      <c r="AF127" s="48"/>
      <c r="AG127" s="48"/>
      <c r="AH127" s="48"/>
      <c r="AI127" s="48"/>
      <c r="AJ127" s="48"/>
      <c r="AK127" s="48"/>
      <c r="AL127" s="48"/>
      <c r="AM127" s="48"/>
      <c r="AN127" s="48"/>
      <c r="AP127" s="48"/>
      <c r="AV127" s="57"/>
      <c r="AX127" s="95">
        <f t="shared" si="32"/>
        <v>116.84159999999999</v>
      </c>
      <c r="AY127" s="56">
        <f t="shared" si="43"/>
        <v>128</v>
      </c>
      <c r="AZ127" s="40">
        <f t="shared" si="33"/>
        <v>-4.3690666666664972</v>
      </c>
      <c r="BA127" s="40">
        <f t="shared" si="34"/>
        <v>30.037333333332892</v>
      </c>
      <c r="BB127" s="40">
        <f t="shared" si="35"/>
        <v>-30.293333333332971</v>
      </c>
      <c r="BC127" s="40">
        <f t="shared" si="36"/>
        <v>51.466666666666576</v>
      </c>
      <c r="BD127" s="40">
        <f t="shared" si="37"/>
        <v>69.999999999999986</v>
      </c>
      <c r="BH127" s="95" t="e">
        <f t="shared" si="44"/>
        <v>#VALUE!</v>
      </c>
      <c r="BI127" s="56">
        <f t="shared" si="45"/>
        <v>128</v>
      </c>
      <c r="BJ127" s="40" t="e">
        <f t="shared" si="46"/>
        <v>#VALUE!</v>
      </c>
      <c r="BK127" s="40" t="e">
        <f t="shared" si="47"/>
        <v>#VALUE!</v>
      </c>
      <c r="BL127" s="40" t="e">
        <f t="shared" si="48"/>
        <v>#VALUE!</v>
      </c>
      <c r="BM127" s="40" t="e">
        <f t="shared" si="49"/>
        <v>#VALUE!</v>
      </c>
      <c r="BN127" s="40" t="e">
        <f t="shared" si="50"/>
        <v>#VALUE!</v>
      </c>
      <c r="BS127" s="40">
        <f t="shared" si="51"/>
        <v>0</v>
      </c>
      <c r="BT127" s="40">
        <f t="shared" si="52"/>
        <v>128</v>
      </c>
      <c r="BU127" s="40">
        <f t="shared" si="38"/>
        <v>0</v>
      </c>
      <c r="BV127" s="40">
        <f t="shared" si="39"/>
        <v>0</v>
      </c>
      <c r="BW127" s="40">
        <f t="shared" si="40"/>
        <v>0</v>
      </c>
      <c r="BX127" s="40">
        <f t="shared" si="41"/>
        <v>0</v>
      </c>
      <c r="BY127" s="40">
        <f t="shared" si="42"/>
        <v>0</v>
      </c>
    </row>
    <row r="128" spans="1:77" s="40" customFormat="1" x14ac:dyDescent="0.3">
      <c r="W128" s="48"/>
      <c r="X128" s="48"/>
      <c r="Y128" s="48"/>
      <c r="Z128" s="48"/>
      <c r="AA128" s="48"/>
      <c r="AB128" s="48"/>
      <c r="AC128" s="48"/>
      <c r="AD128" s="48"/>
      <c r="AE128" s="48"/>
      <c r="AF128" s="48"/>
      <c r="AG128" s="48"/>
      <c r="AH128" s="48"/>
      <c r="AI128" s="48"/>
      <c r="AJ128" s="48"/>
      <c r="AK128" s="48"/>
      <c r="AL128" s="48"/>
      <c r="AM128" s="48"/>
      <c r="AN128" s="48"/>
      <c r="AP128" s="48"/>
      <c r="AV128" s="57"/>
      <c r="AX128" s="95">
        <f t="shared" si="32"/>
        <v>117.84228515624999</v>
      </c>
      <c r="AY128" s="56">
        <f t="shared" si="43"/>
        <v>130</v>
      </c>
      <c r="AZ128" s="40">
        <f t="shared" si="33"/>
        <v>-4.6486002604164867</v>
      </c>
      <c r="BA128" s="40">
        <f t="shared" si="34"/>
        <v>31.467447916666206</v>
      </c>
      <c r="BB128" s="40">
        <f t="shared" si="35"/>
        <v>-31.247395833332959</v>
      </c>
      <c r="BC128" s="40">
        <f t="shared" si="36"/>
        <v>52.270833333333243</v>
      </c>
      <c r="BD128" s="40">
        <f t="shared" si="37"/>
        <v>69.999999999999986</v>
      </c>
      <c r="BH128" s="95" t="e">
        <f t="shared" si="44"/>
        <v>#VALUE!</v>
      </c>
      <c r="BI128" s="56">
        <f t="shared" si="45"/>
        <v>130</v>
      </c>
      <c r="BJ128" s="40" t="e">
        <f t="shared" si="46"/>
        <v>#VALUE!</v>
      </c>
      <c r="BK128" s="40" t="e">
        <f t="shared" si="47"/>
        <v>#VALUE!</v>
      </c>
      <c r="BL128" s="40" t="e">
        <f t="shared" si="48"/>
        <v>#VALUE!</v>
      </c>
      <c r="BM128" s="40" t="e">
        <f t="shared" si="49"/>
        <v>#VALUE!</v>
      </c>
      <c r="BN128" s="40" t="e">
        <f t="shared" si="50"/>
        <v>#VALUE!</v>
      </c>
      <c r="BS128" s="40">
        <f t="shared" si="51"/>
        <v>0</v>
      </c>
      <c r="BT128" s="40">
        <f t="shared" si="52"/>
        <v>129</v>
      </c>
      <c r="BU128" s="40">
        <f t="shared" si="38"/>
        <v>0</v>
      </c>
      <c r="BV128" s="40">
        <f t="shared" si="39"/>
        <v>0</v>
      </c>
      <c r="BW128" s="40">
        <f t="shared" si="40"/>
        <v>0</v>
      </c>
      <c r="BX128" s="40">
        <f t="shared" si="41"/>
        <v>0</v>
      </c>
      <c r="BY128" s="40">
        <f t="shared" si="42"/>
        <v>0</v>
      </c>
    </row>
    <row r="129" spans="1:77" s="40" customFormat="1" x14ac:dyDescent="0.3">
      <c r="A129" s="58"/>
      <c r="B129" s="40" t="s">
        <v>23</v>
      </c>
      <c r="C129" s="40" t="s">
        <v>12</v>
      </c>
      <c r="D129" s="40" t="s">
        <v>13</v>
      </c>
      <c r="E129" s="40" t="s">
        <v>15</v>
      </c>
      <c r="W129" s="48"/>
      <c r="X129" s="48"/>
      <c r="Y129" s="48"/>
      <c r="Z129" s="48"/>
      <c r="AA129" s="48"/>
      <c r="AB129" s="48"/>
      <c r="AC129" s="48"/>
      <c r="AD129" s="48"/>
      <c r="AE129" s="48"/>
      <c r="AF129" s="48"/>
      <c r="AG129" s="48"/>
      <c r="AH129" s="48"/>
      <c r="AI129" s="48"/>
      <c r="AJ129" s="48"/>
      <c r="AK129" s="48"/>
      <c r="AL129" s="48"/>
      <c r="AM129" s="48"/>
      <c r="AN129" s="48"/>
      <c r="AP129" s="48"/>
      <c r="AV129" s="57"/>
      <c r="AX129" s="95">
        <f t="shared" si="32"/>
        <v>118.85966249999998</v>
      </c>
      <c r="AY129" s="56">
        <f t="shared" si="43"/>
        <v>132</v>
      </c>
      <c r="AZ129" s="40">
        <f t="shared" si="33"/>
        <v>-4.9413374999998085</v>
      </c>
      <c r="BA129" s="40">
        <f t="shared" si="34"/>
        <v>32.942249999999518</v>
      </c>
      <c r="BB129" s="40">
        <f t="shared" si="35"/>
        <v>-32.216249999999611</v>
      </c>
      <c r="BC129" s="40">
        <f t="shared" si="36"/>
        <v>53.074999999999903</v>
      </c>
      <c r="BD129" s="40">
        <f t="shared" si="37"/>
        <v>69.999999999999986</v>
      </c>
      <c r="BH129" s="95" t="e">
        <f t="shared" si="44"/>
        <v>#VALUE!</v>
      </c>
      <c r="BI129" s="56">
        <f t="shared" si="45"/>
        <v>132</v>
      </c>
      <c r="BJ129" s="40" t="e">
        <f t="shared" si="46"/>
        <v>#VALUE!</v>
      </c>
      <c r="BK129" s="40" t="e">
        <f t="shared" si="47"/>
        <v>#VALUE!</v>
      </c>
      <c r="BL129" s="40" t="e">
        <f t="shared" si="48"/>
        <v>#VALUE!</v>
      </c>
      <c r="BM129" s="40" t="e">
        <f t="shared" si="49"/>
        <v>#VALUE!</v>
      </c>
      <c r="BN129" s="40" t="e">
        <f t="shared" si="50"/>
        <v>#VALUE!</v>
      </c>
      <c r="BS129" s="40">
        <f t="shared" si="51"/>
        <v>0</v>
      </c>
      <c r="BT129" s="40">
        <f t="shared" si="52"/>
        <v>130</v>
      </c>
      <c r="BU129" s="40">
        <f t="shared" si="38"/>
        <v>0</v>
      </c>
      <c r="BV129" s="40">
        <f t="shared" si="39"/>
        <v>0</v>
      </c>
      <c r="BW129" s="40">
        <f t="shared" si="40"/>
        <v>0</v>
      </c>
      <c r="BX129" s="40">
        <f t="shared" si="41"/>
        <v>0</v>
      </c>
      <c r="BY129" s="40">
        <f t="shared" si="42"/>
        <v>0</v>
      </c>
    </row>
    <row r="130" spans="1:77" s="40" customFormat="1" x14ac:dyDescent="0.3">
      <c r="A130" s="45">
        <f>Start!E13</f>
        <v>0.125</v>
      </c>
      <c r="B130" s="40">
        <f>IF(Start!E18&gt;0,Start!E18,"")</f>
        <v>70</v>
      </c>
      <c r="C130" s="42">
        <f>IF(Start!E16&gt;0,Start!E16,"")</f>
        <v>120</v>
      </c>
      <c r="D130" s="42">
        <f>IF(Start!E17&gt;0,Start!E17,"")</f>
        <v>80</v>
      </c>
      <c r="E130" s="57" t="e">
        <f>IF(Start!#REF!&gt;0,Start!#REF!,"")</f>
        <v>#REF!</v>
      </c>
      <c r="W130" s="48"/>
      <c r="X130" s="48"/>
      <c r="Y130" s="48"/>
      <c r="Z130" s="48"/>
      <c r="AA130" s="48"/>
      <c r="AB130" s="48"/>
      <c r="AC130" s="48"/>
      <c r="AD130" s="48"/>
      <c r="AE130" s="48"/>
      <c r="AF130" s="48"/>
      <c r="AG130" s="48"/>
      <c r="AH130" s="48"/>
      <c r="AI130" s="48"/>
      <c r="AJ130" s="48"/>
      <c r="AK130" s="48"/>
      <c r="AL130" s="48"/>
      <c r="AM130" s="48"/>
      <c r="AN130" s="48"/>
      <c r="AP130" s="48"/>
      <c r="AV130" s="57"/>
      <c r="AX130" s="95">
        <f t="shared" si="32"/>
        <v>119.89401015624998</v>
      </c>
      <c r="AY130" s="56">
        <f t="shared" si="43"/>
        <v>134</v>
      </c>
      <c r="AZ130" s="40">
        <f t="shared" si="33"/>
        <v>-5.2476877604164631</v>
      </c>
      <c r="BA130" s="40">
        <f t="shared" si="34"/>
        <v>34.462427083332827</v>
      </c>
      <c r="BB130" s="40">
        <f t="shared" si="35"/>
        <v>-33.199895833332938</v>
      </c>
      <c r="BC130" s="40">
        <f t="shared" si="36"/>
        <v>53.879166666666571</v>
      </c>
      <c r="BD130" s="40">
        <f t="shared" si="37"/>
        <v>69.999999999999986</v>
      </c>
      <c r="BH130" s="95" t="e">
        <f t="shared" si="44"/>
        <v>#VALUE!</v>
      </c>
      <c r="BI130" s="56">
        <f t="shared" si="45"/>
        <v>134</v>
      </c>
      <c r="BJ130" s="40" t="e">
        <f t="shared" si="46"/>
        <v>#VALUE!</v>
      </c>
      <c r="BK130" s="40" t="e">
        <f t="shared" si="47"/>
        <v>#VALUE!</v>
      </c>
      <c r="BL130" s="40" t="e">
        <f t="shared" si="48"/>
        <v>#VALUE!</v>
      </c>
      <c r="BM130" s="40" t="e">
        <f t="shared" si="49"/>
        <v>#VALUE!</v>
      </c>
      <c r="BN130" s="40" t="e">
        <f t="shared" si="50"/>
        <v>#VALUE!</v>
      </c>
      <c r="BS130" s="40">
        <f t="shared" si="51"/>
        <v>0</v>
      </c>
      <c r="BT130" s="40">
        <f t="shared" si="52"/>
        <v>131</v>
      </c>
      <c r="BU130" s="40">
        <f t="shared" si="38"/>
        <v>0</v>
      </c>
      <c r="BV130" s="40">
        <f t="shared" si="39"/>
        <v>0</v>
      </c>
      <c r="BW130" s="40">
        <f t="shared" si="40"/>
        <v>0</v>
      </c>
      <c r="BX130" s="40">
        <f t="shared" si="41"/>
        <v>0</v>
      </c>
      <c r="BY130" s="40">
        <f t="shared" si="42"/>
        <v>0</v>
      </c>
    </row>
    <row r="131" spans="1:77" s="40" customFormat="1" x14ac:dyDescent="0.3">
      <c r="A131" s="45">
        <f>A130+Start!$E$13</f>
        <v>0.25</v>
      </c>
      <c r="B131" s="40">
        <f>IF(Start!E23&gt;0,Start!E23,"")</f>
        <v>84</v>
      </c>
      <c r="C131" s="42">
        <f>IF(Start!E21&gt;0,Start!E21,"")</f>
        <v>130</v>
      </c>
      <c r="D131" s="42">
        <f>IF(Start!E22&gt;0,Start!E22,"")</f>
        <v>80</v>
      </c>
      <c r="E131" s="57" t="e">
        <f>IF(Start!#REF!&gt;0,Start!#REF!,"")</f>
        <v>#REF!</v>
      </c>
      <c r="W131" s="48"/>
      <c r="X131" s="48"/>
      <c r="Y131" s="48"/>
      <c r="Z131" s="48"/>
      <c r="AA131" s="48"/>
      <c r="AB131" s="48"/>
      <c r="AC131" s="48"/>
      <c r="AD131" s="48"/>
      <c r="AE131" s="48"/>
      <c r="AF131" s="48"/>
      <c r="AG131" s="48"/>
      <c r="AH131" s="48"/>
      <c r="AI131" s="48"/>
      <c r="AJ131" s="48"/>
      <c r="AK131" s="48"/>
      <c r="AL131" s="48"/>
      <c r="AM131" s="48"/>
      <c r="AN131" s="48"/>
      <c r="AP131" s="48"/>
      <c r="AV131" s="57"/>
      <c r="AX131" s="95">
        <f t="shared" si="32"/>
        <v>120.94559999999998</v>
      </c>
      <c r="AY131" s="56">
        <f t="shared" si="43"/>
        <v>136</v>
      </c>
      <c r="AZ131" s="40">
        <f t="shared" si="33"/>
        <v>-5.5680666666664509</v>
      </c>
      <c r="BA131" s="40">
        <f t="shared" si="34"/>
        <v>36.02866666666614</v>
      </c>
      <c r="BB131" s="40">
        <f t="shared" si="35"/>
        <v>-34.198333333332926</v>
      </c>
      <c r="BC131" s="40">
        <f t="shared" si="36"/>
        <v>54.683333333333238</v>
      </c>
      <c r="BD131" s="40">
        <f t="shared" si="37"/>
        <v>69.999999999999986</v>
      </c>
      <c r="BH131" s="95" t="e">
        <f t="shared" si="44"/>
        <v>#VALUE!</v>
      </c>
      <c r="BI131" s="56">
        <f t="shared" si="45"/>
        <v>136</v>
      </c>
      <c r="BJ131" s="40" t="e">
        <f t="shared" si="46"/>
        <v>#VALUE!</v>
      </c>
      <c r="BK131" s="40" t="e">
        <f t="shared" si="47"/>
        <v>#VALUE!</v>
      </c>
      <c r="BL131" s="40" t="e">
        <f t="shared" si="48"/>
        <v>#VALUE!</v>
      </c>
      <c r="BM131" s="40" t="e">
        <f t="shared" si="49"/>
        <v>#VALUE!</v>
      </c>
      <c r="BN131" s="40" t="e">
        <f t="shared" si="50"/>
        <v>#VALUE!</v>
      </c>
      <c r="BS131" s="40">
        <f t="shared" si="51"/>
        <v>0</v>
      </c>
      <c r="BT131" s="40">
        <f t="shared" si="52"/>
        <v>132</v>
      </c>
      <c r="BU131" s="40">
        <f t="shared" si="38"/>
        <v>0</v>
      </c>
      <c r="BV131" s="40">
        <f t="shared" si="39"/>
        <v>0</v>
      </c>
      <c r="BW131" s="40">
        <f t="shared" si="40"/>
        <v>0</v>
      </c>
      <c r="BX131" s="40">
        <f t="shared" si="41"/>
        <v>0</v>
      </c>
      <c r="BY131" s="40">
        <f t="shared" si="42"/>
        <v>0</v>
      </c>
    </row>
    <row r="132" spans="1:77" s="40" customFormat="1" x14ac:dyDescent="0.3">
      <c r="A132" s="45">
        <f>A131+Start!$E$13</f>
        <v>0.375</v>
      </c>
      <c r="B132" s="40">
        <f>IF(Start!E28&gt;0,Start!E28,"")</f>
        <v>97</v>
      </c>
      <c r="C132" s="42">
        <f>IF(Start!E26&gt;0,Start!E26,"")</f>
        <v>140</v>
      </c>
      <c r="D132" s="42">
        <f>IF(Start!E27&gt;0,Start!E27,"")</f>
        <v>80</v>
      </c>
      <c r="E132" s="57" t="e">
        <f>IF(Start!#REF!&gt;0,Start!#REF!,"")</f>
        <v>#REF!</v>
      </c>
      <c r="W132" s="48"/>
      <c r="X132" s="48"/>
      <c r="Y132" s="48"/>
      <c r="Z132" s="48"/>
      <c r="AA132" s="48"/>
      <c r="AB132" s="48"/>
      <c r="AC132" s="48"/>
      <c r="AD132" s="48"/>
      <c r="AE132" s="48"/>
      <c r="AF132" s="48"/>
      <c r="AG132" s="48"/>
      <c r="AH132" s="48"/>
      <c r="AI132" s="48"/>
      <c r="AJ132" s="48"/>
      <c r="AK132" s="48"/>
      <c r="AL132" s="48"/>
      <c r="AM132" s="48"/>
      <c r="AN132" s="48"/>
      <c r="AP132" s="48"/>
      <c r="AV132" s="57"/>
      <c r="AX132" s="95">
        <f t="shared" si="32"/>
        <v>122.01469765624999</v>
      </c>
      <c r="AY132" s="56">
        <f t="shared" si="43"/>
        <v>138</v>
      </c>
      <c r="AZ132" s="40">
        <f t="shared" si="33"/>
        <v>-5.9028960937497708</v>
      </c>
      <c r="BA132" s="40">
        <f t="shared" si="34"/>
        <v>37.64165624999945</v>
      </c>
      <c r="BB132" s="40">
        <f t="shared" si="35"/>
        <v>-35.21156249999958</v>
      </c>
      <c r="BC132" s="40">
        <f t="shared" si="36"/>
        <v>55.487499999999905</v>
      </c>
      <c r="BD132" s="40">
        <f t="shared" si="37"/>
        <v>69.999999999999986</v>
      </c>
      <c r="BH132" s="95" t="e">
        <f t="shared" si="44"/>
        <v>#VALUE!</v>
      </c>
      <c r="BI132" s="56">
        <f t="shared" si="45"/>
        <v>138</v>
      </c>
      <c r="BJ132" s="40" t="e">
        <f t="shared" si="46"/>
        <v>#VALUE!</v>
      </c>
      <c r="BK132" s="40" t="e">
        <f t="shared" si="47"/>
        <v>#VALUE!</v>
      </c>
      <c r="BL132" s="40" t="e">
        <f t="shared" si="48"/>
        <v>#VALUE!</v>
      </c>
      <c r="BM132" s="40" t="e">
        <f t="shared" si="49"/>
        <v>#VALUE!</v>
      </c>
      <c r="BN132" s="40" t="e">
        <f t="shared" si="50"/>
        <v>#VALUE!</v>
      </c>
      <c r="BS132" s="40">
        <f t="shared" si="51"/>
        <v>0</v>
      </c>
      <c r="BT132" s="40">
        <f t="shared" si="52"/>
        <v>133</v>
      </c>
      <c r="BU132" s="40">
        <f t="shared" si="38"/>
        <v>0</v>
      </c>
      <c r="BV132" s="40">
        <f t="shared" si="39"/>
        <v>0</v>
      </c>
      <c r="BW132" s="40">
        <f t="shared" si="40"/>
        <v>0</v>
      </c>
      <c r="BX132" s="40">
        <f t="shared" si="41"/>
        <v>0</v>
      </c>
      <c r="BY132" s="40">
        <f t="shared" si="42"/>
        <v>0</v>
      </c>
    </row>
    <row r="133" spans="1:77" s="40" customFormat="1" x14ac:dyDescent="0.3">
      <c r="A133" s="45">
        <f>A132+Start!$E$13</f>
        <v>0.5</v>
      </c>
      <c r="B133" s="40">
        <f>IF(Start!E33&gt;0,Start!E33,"")</f>
        <v>113</v>
      </c>
      <c r="C133" s="42">
        <f>IF(Start!E31&gt;0,Start!E31,"")</f>
        <v>160</v>
      </c>
      <c r="D133" s="42">
        <f>IF(Start!E32&gt;0,Start!E32,"")</f>
        <v>85</v>
      </c>
      <c r="E133" s="57" t="e">
        <f>IF(Start!#REF!&gt;0,Start!#REF!,"")</f>
        <v>#REF!</v>
      </c>
      <c r="W133" s="48"/>
      <c r="X133" s="48"/>
      <c r="Y133" s="48"/>
      <c r="Z133" s="48"/>
      <c r="AA133" s="48"/>
      <c r="AB133" s="48"/>
      <c r="AC133" s="48"/>
      <c r="AD133" s="48"/>
      <c r="AE133" s="48"/>
      <c r="AF133" s="48"/>
      <c r="AG133" s="48"/>
      <c r="AH133" s="48"/>
      <c r="AI133" s="48"/>
      <c r="AJ133" s="48"/>
      <c r="AK133" s="48"/>
      <c r="AL133" s="48"/>
      <c r="AM133" s="48"/>
      <c r="AN133" s="48"/>
      <c r="AP133" s="48"/>
      <c r="AV133" s="57"/>
      <c r="AX133" s="95">
        <f t="shared" si="32"/>
        <v>123.10156249999997</v>
      </c>
      <c r="AY133" s="56">
        <f t="shared" si="43"/>
        <v>140</v>
      </c>
      <c r="AZ133" s="40">
        <f t="shared" si="33"/>
        <v>-6.2526041666664245</v>
      </c>
      <c r="BA133" s="40">
        <f t="shared" si="34"/>
        <v>39.302083333332753</v>
      </c>
      <c r="BB133" s="40">
        <f t="shared" si="35"/>
        <v>-36.239583333332902</v>
      </c>
      <c r="BC133" s="40">
        <f t="shared" si="36"/>
        <v>56.291666666666565</v>
      </c>
      <c r="BD133" s="40">
        <f t="shared" si="37"/>
        <v>69.999999999999986</v>
      </c>
      <c r="BH133" s="95" t="e">
        <f t="shared" si="44"/>
        <v>#VALUE!</v>
      </c>
      <c r="BI133" s="56">
        <f t="shared" si="45"/>
        <v>140</v>
      </c>
      <c r="BJ133" s="40" t="e">
        <f t="shared" si="46"/>
        <v>#VALUE!</v>
      </c>
      <c r="BK133" s="40" t="e">
        <f t="shared" si="47"/>
        <v>#VALUE!</v>
      </c>
      <c r="BL133" s="40" t="e">
        <f t="shared" si="48"/>
        <v>#VALUE!</v>
      </c>
      <c r="BM133" s="40" t="e">
        <f t="shared" si="49"/>
        <v>#VALUE!</v>
      </c>
      <c r="BN133" s="40" t="e">
        <f t="shared" si="50"/>
        <v>#VALUE!</v>
      </c>
      <c r="BS133" s="40">
        <f t="shared" si="51"/>
        <v>0</v>
      </c>
      <c r="BT133" s="40">
        <f t="shared" si="52"/>
        <v>134</v>
      </c>
      <c r="BU133" s="40">
        <f t="shared" si="38"/>
        <v>0</v>
      </c>
      <c r="BV133" s="40">
        <f t="shared" si="39"/>
        <v>0</v>
      </c>
      <c r="BW133" s="40">
        <f t="shared" si="40"/>
        <v>0</v>
      </c>
      <c r="BX133" s="40">
        <f t="shared" si="41"/>
        <v>0</v>
      </c>
      <c r="BY133" s="40">
        <f t="shared" si="42"/>
        <v>0</v>
      </c>
    </row>
    <row r="134" spans="1:77" s="40" customFormat="1" x14ac:dyDescent="0.3">
      <c r="A134" s="45">
        <f>A133+Start!$E$13</f>
        <v>0.625</v>
      </c>
      <c r="B134" s="40">
        <f>IF(Start!E38&gt;0,Start!E38,"")</f>
        <v>135</v>
      </c>
      <c r="C134" s="42">
        <f>IF(Start!E36&gt;0,Start!E36,"")</f>
        <v>180</v>
      </c>
      <c r="D134" s="42">
        <f>IF(Start!E37&gt;0,Start!E37,"")</f>
        <v>90</v>
      </c>
      <c r="E134" s="57" t="e">
        <f>IF(Start!#REF!&gt;0,Start!#REF!,"")</f>
        <v>#REF!</v>
      </c>
      <c r="AP134" s="48"/>
      <c r="AX134" s="95">
        <f t="shared" si="32"/>
        <v>124.20644765624999</v>
      </c>
      <c r="AY134" s="56">
        <f t="shared" si="43"/>
        <v>142</v>
      </c>
      <c r="AZ134" s="40">
        <f t="shared" si="33"/>
        <v>-6.6176252604164096</v>
      </c>
      <c r="BA134" s="40">
        <f t="shared" si="34"/>
        <v>41.010635416666062</v>
      </c>
      <c r="BB134" s="40">
        <f t="shared" si="35"/>
        <v>-37.282395833332885</v>
      </c>
      <c r="BC134" s="40">
        <f t="shared" si="36"/>
        <v>57.095833333333232</v>
      </c>
      <c r="BD134" s="40">
        <f t="shared" si="37"/>
        <v>69.999999999999986</v>
      </c>
      <c r="BH134" s="95" t="e">
        <f t="shared" si="44"/>
        <v>#VALUE!</v>
      </c>
      <c r="BI134" s="56">
        <f t="shared" si="45"/>
        <v>142</v>
      </c>
      <c r="BJ134" s="40" t="e">
        <f t="shared" si="46"/>
        <v>#VALUE!</v>
      </c>
      <c r="BK134" s="40" t="e">
        <f t="shared" si="47"/>
        <v>#VALUE!</v>
      </c>
      <c r="BL134" s="40" t="e">
        <f t="shared" si="48"/>
        <v>#VALUE!</v>
      </c>
      <c r="BM134" s="40" t="e">
        <f t="shared" si="49"/>
        <v>#VALUE!</v>
      </c>
      <c r="BN134" s="40" t="e">
        <f t="shared" si="50"/>
        <v>#VALUE!</v>
      </c>
      <c r="BS134" s="40">
        <f t="shared" si="51"/>
        <v>0</v>
      </c>
      <c r="BT134" s="40">
        <f t="shared" si="52"/>
        <v>135</v>
      </c>
      <c r="BU134" s="40">
        <f t="shared" si="38"/>
        <v>0</v>
      </c>
      <c r="BV134" s="40">
        <f t="shared" si="39"/>
        <v>0</v>
      </c>
      <c r="BW134" s="40">
        <f t="shared" si="40"/>
        <v>0</v>
      </c>
      <c r="BX134" s="40">
        <f t="shared" si="41"/>
        <v>0</v>
      </c>
      <c r="BY134" s="40">
        <f t="shared" si="42"/>
        <v>0</v>
      </c>
    </row>
    <row r="135" spans="1:77" s="40" customFormat="1" x14ac:dyDescent="0.3">
      <c r="A135" s="45">
        <f>A134+Start!$E$13</f>
        <v>0.75</v>
      </c>
      <c r="B135" s="40" t="str">
        <f>IF(Start!E43&gt;0,Start!E43,"")</f>
        <v/>
      </c>
      <c r="C135" s="42" t="str">
        <f>IF(Start!E41&gt;0,Start!E41,"")</f>
        <v/>
      </c>
      <c r="D135" s="42" t="str">
        <f>IF(Start!E42&gt;0,Start!E42,"")</f>
        <v/>
      </c>
      <c r="E135" s="57" t="e">
        <f>IF(Start!#REF!&gt;0,Start!#REF!,"")</f>
        <v>#REF!</v>
      </c>
      <c r="AP135" s="48"/>
      <c r="AX135" s="95">
        <f t="shared" si="32"/>
        <v>125.3296</v>
      </c>
      <c r="AY135" s="56">
        <f t="shared" si="43"/>
        <v>144</v>
      </c>
      <c r="AZ135" s="40">
        <f t="shared" si="33"/>
        <v>-6.9983999999997284</v>
      </c>
      <c r="BA135" s="40">
        <f t="shared" si="34"/>
        <v>42.767999999999375</v>
      </c>
      <c r="BB135" s="40">
        <f t="shared" si="35"/>
        <v>-38.339999999999542</v>
      </c>
      <c r="BC135" s="40">
        <f t="shared" si="36"/>
        <v>57.899999999999899</v>
      </c>
      <c r="BD135" s="40">
        <f t="shared" si="37"/>
        <v>69.999999999999986</v>
      </c>
      <c r="BH135" s="95" t="e">
        <f t="shared" si="44"/>
        <v>#VALUE!</v>
      </c>
      <c r="BI135" s="56">
        <f t="shared" si="45"/>
        <v>144</v>
      </c>
      <c r="BJ135" s="40" t="e">
        <f t="shared" si="46"/>
        <v>#VALUE!</v>
      </c>
      <c r="BK135" s="40" t="e">
        <f t="shared" si="47"/>
        <v>#VALUE!</v>
      </c>
      <c r="BL135" s="40" t="e">
        <f t="shared" si="48"/>
        <v>#VALUE!</v>
      </c>
      <c r="BM135" s="40" t="e">
        <f t="shared" si="49"/>
        <v>#VALUE!</v>
      </c>
      <c r="BN135" s="40" t="e">
        <f t="shared" si="50"/>
        <v>#VALUE!</v>
      </c>
      <c r="BS135" s="40">
        <f t="shared" si="51"/>
        <v>0</v>
      </c>
      <c r="BT135" s="40">
        <f t="shared" si="52"/>
        <v>136</v>
      </c>
      <c r="BU135" s="40">
        <f t="shared" si="38"/>
        <v>0</v>
      </c>
      <c r="BV135" s="40">
        <f t="shared" si="39"/>
        <v>0</v>
      </c>
      <c r="BW135" s="40">
        <f t="shared" si="40"/>
        <v>0</v>
      </c>
      <c r="BX135" s="40">
        <f t="shared" si="41"/>
        <v>0</v>
      </c>
      <c r="BY135" s="40">
        <f t="shared" si="42"/>
        <v>0</v>
      </c>
    </row>
    <row r="136" spans="1:77" s="40" customFormat="1" x14ac:dyDescent="0.3">
      <c r="A136" s="45">
        <f>A135+Start!$E$13</f>
        <v>0.875</v>
      </c>
      <c r="B136" s="40" t="str">
        <f>IF(Start!E48&gt;0,Start!E48,"")</f>
        <v/>
      </c>
      <c r="C136" s="42" t="str">
        <f>IF(Start!E46&gt;0,Start!E46,"")</f>
        <v/>
      </c>
      <c r="D136" s="42" t="str">
        <f>IF(Start!E47&gt;0,Start!E47,"")</f>
        <v/>
      </c>
      <c r="E136" s="57" t="e">
        <f>IF(Start!#REF!&gt;0,Start!#REF!,"")</f>
        <v>#REF!</v>
      </c>
      <c r="AP136" s="48"/>
      <c r="AX136" s="95">
        <f t="shared" si="32"/>
        <v>126.47126015625</v>
      </c>
      <c r="AY136" s="56">
        <f t="shared" si="43"/>
        <v>146</v>
      </c>
      <c r="AZ136" s="40">
        <f t="shared" si="33"/>
        <v>-7.3953752604163796</v>
      </c>
      <c r="BA136" s="40">
        <f t="shared" si="34"/>
        <v>44.574864583332676</v>
      </c>
      <c r="BB136" s="40">
        <f t="shared" si="35"/>
        <v>-39.412395833332859</v>
      </c>
      <c r="BC136" s="40">
        <f t="shared" si="36"/>
        <v>58.704166666666566</v>
      </c>
      <c r="BD136" s="40">
        <f t="shared" si="37"/>
        <v>69.999999999999986</v>
      </c>
      <c r="BH136" s="95" t="e">
        <f t="shared" si="44"/>
        <v>#VALUE!</v>
      </c>
      <c r="BI136" s="56">
        <f t="shared" si="45"/>
        <v>146</v>
      </c>
      <c r="BJ136" s="40" t="e">
        <f t="shared" si="46"/>
        <v>#VALUE!</v>
      </c>
      <c r="BK136" s="40" t="e">
        <f t="shared" si="47"/>
        <v>#VALUE!</v>
      </c>
      <c r="BL136" s="40" t="e">
        <f t="shared" si="48"/>
        <v>#VALUE!</v>
      </c>
      <c r="BM136" s="40" t="e">
        <f t="shared" si="49"/>
        <v>#VALUE!</v>
      </c>
      <c r="BN136" s="40" t="e">
        <f t="shared" si="50"/>
        <v>#VALUE!</v>
      </c>
      <c r="BS136" s="40">
        <f t="shared" si="51"/>
        <v>0</v>
      </c>
      <c r="BT136" s="40">
        <f t="shared" si="52"/>
        <v>137</v>
      </c>
      <c r="BU136" s="40">
        <f t="shared" si="38"/>
        <v>0</v>
      </c>
      <c r="BV136" s="40">
        <f t="shared" si="39"/>
        <v>0</v>
      </c>
      <c r="BW136" s="40">
        <f t="shared" si="40"/>
        <v>0</v>
      </c>
      <c r="BX136" s="40">
        <f t="shared" si="41"/>
        <v>0</v>
      </c>
      <c r="BY136" s="40">
        <f t="shared" si="42"/>
        <v>0</v>
      </c>
    </row>
    <row r="137" spans="1:77" s="40" customFormat="1" x14ac:dyDescent="0.3">
      <c r="A137" s="40" t="s">
        <v>22</v>
      </c>
      <c r="B137" s="40">
        <f>IF(Start!E53="","",Start!E53)</f>
        <v>120</v>
      </c>
      <c r="C137" s="40">
        <f>IF(Start!E51="","",Start!E51)</f>
        <v>140</v>
      </c>
      <c r="D137" s="40">
        <f>IF(Start!E52="","",Start!E52)</f>
        <v>80</v>
      </c>
      <c r="E137" s="57" t="e">
        <f>IF(Start!#REF!&gt;0,Start!#REF!,"")</f>
        <v>#REF!</v>
      </c>
      <c r="AP137" s="48"/>
      <c r="AX137" s="95">
        <f t="shared" si="32"/>
        <v>127.63166249999998</v>
      </c>
      <c r="AY137" s="56">
        <f t="shared" si="43"/>
        <v>148</v>
      </c>
      <c r="AZ137" s="40">
        <f t="shared" si="33"/>
        <v>-7.8090041666663641</v>
      </c>
      <c r="BA137" s="40">
        <f t="shared" si="34"/>
        <v>46.431916666665984</v>
      </c>
      <c r="BB137" s="40">
        <f t="shared" si="35"/>
        <v>-40.499583333332851</v>
      </c>
      <c r="BC137" s="40">
        <f t="shared" si="36"/>
        <v>59.508333333333226</v>
      </c>
      <c r="BD137" s="40">
        <f t="shared" si="37"/>
        <v>69.999999999999986</v>
      </c>
      <c r="BH137" s="95" t="e">
        <f t="shared" si="44"/>
        <v>#VALUE!</v>
      </c>
      <c r="BI137" s="56">
        <f t="shared" si="45"/>
        <v>148</v>
      </c>
      <c r="BJ137" s="40" t="e">
        <f t="shared" si="46"/>
        <v>#VALUE!</v>
      </c>
      <c r="BK137" s="40" t="e">
        <f t="shared" si="47"/>
        <v>#VALUE!</v>
      </c>
      <c r="BL137" s="40" t="e">
        <f t="shared" si="48"/>
        <v>#VALUE!</v>
      </c>
      <c r="BM137" s="40" t="e">
        <f t="shared" si="49"/>
        <v>#VALUE!</v>
      </c>
      <c r="BN137" s="40" t="e">
        <f t="shared" si="50"/>
        <v>#VALUE!</v>
      </c>
      <c r="BS137" s="40">
        <f t="shared" si="51"/>
        <v>0</v>
      </c>
      <c r="BT137" s="40">
        <f t="shared" si="52"/>
        <v>138</v>
      </c>
      <c r="BU137" s="40">
        <f t="shared" si="38"/>
        <v>0</v>
      </c>
      <c r="BV137" s="40">
        <f t="shared" si="39"/>
        <v>0</v>
      </c>
      <c r="BW137" s="40">
        <f t="shared" si="40"/>
        <v>0</v>
      </c>
      <c r="BX137" s="40">
        <f t="shared" si="41"/>
        <v>0</v>
      </c>
      <c r="BY137" s="40">
        <f t="shared" si="42"/>
        <v>0</v>
      </c>
    </row>
    <row r="138" spans="1:77" s="40" customFormat="1" x14ac:dyDescent="0.3">
      <c r="A138" s="40" t="s">
        <v>21</v>
      </c>
      <c r="B138" s="40">
        <f>IF(Start!E58="","",Start!E58)</f>
        <v>90</v>
      </c>
      <c r="C138" s="40">
        <f>IF(Start!E56="","",Start!E56)</f>
        <v>120</v>
      </c>
      <c r="D138" s="40">
        <f>IF(Start!E57="","",Start!E57)</f>
        <v>70</v>
      </c>
      <c r="E138" s="57" t="e">
        <f>IF(Start!#REF!&gt;0,Start!#REF!,"")</f>
        <v>#REF!</v>
      </c>
      <c r="AP138" s="48"/>
      <c r="AX138" s="95">
        <f t="shared" si="32"/>
        <v>128.81103515625</v>
      </c>
      <c r="AY138" s="56">
        <f t="shared" si="43"/>
        <v>150</v>
      </c>
      <c r="AZ138" s="40">
        <f t="shared" si="33"/>
        <v>-8.2397460937496803</v>
      </c>
      <c r="BA138" s="40">
        <f t="shared" si="34"/>
        <v>48.339843749999289</v>
      </c>
      <c r="BB138" s="40">
        <f t="shared" si="35"/>
        <v>-41.601562499999503</v>
      </c>
      <c r="BC138" s="40">
        <f t="shared" si="36"/>
        <v>60.312499999999893</v>
      </c>
      <c r="BD138" s="40">
        <f t="shared" si="37"/>
        <v>69.999999999999986</v>
      </c>
      <c r="BH138" s="95" t="e">
        <f t="shared" si="44"/>
        <v>#VALUE!</v>
      </c>
      <c r="BI138" s="56">
        <f t="shared" si="45"/>
        <v>150</v>
      </c>
      <c r="BJ138" s="40" t="e">
        <f t="shared" si="46"/>
        <v>#VALUE!</v>
      </c>
      <c r="BK138" s="40" t="e">
        <f t="shared" si="47"/>
        <v>#VALUE!</v>
      </c>
      <c r="BL138" s="40" t="e">
        <f t="shared" si="48"/>
        <v>#VALUE!</v>
      </c>
      <c r="BM138" s="40" t="e">
        <f t="shared" si="49"/>
        <v>#VALUE!</v>
      </c>
      <c r="BN138" s="40" t="e">
        <f t="shared" si="50"/>
        <v>#VALUE!</v>
      </c>
      <c r="BS138" s="40">
        <f t="shared" si="51"/>
        <v>0</v>
      </c>
      <c r="BT138" s="40">
        <f t="shared" si="52"/>
        <v>139</v>
      </c>
      <c r="BU138" s="40">
        <f t="shared" si="38"/>
        <v>0</v>
      </c>
      <c r="BV138" s="40">
        <f t="shared" si="39"/>
        <v>0</v>
      </c>
      <c r="BW138" s="40">
        <f t="shared" si="40"/>
        <v>0</v>
      </c>
      <c r="BX138" s="40">
        <f t="shared" si="41"/>
        <v>0</v>
      </c>
      <c r="BY138" s="40">
        <f t="shared" si="42"/>
        <v>0</v>
      </c>
    </row>
    <row r="139" spans="1:77" s="40" customFormat="1" x14ac:dyDescent="0.3">
      <c r="AP139" s="48"/>
      <c r="AX139" s="95">
        <f t="shared" si="32"/>
        <v>130.00959999999998</v>
      </c>
      <c r="AY139" s="56">
        <f t="shared" si="43"/>
        <v>152</v>
      </c>
      <c r="AZ139" s="40">
        <f t="shared" si="33"/>
        <v>-8.6880666666663302</v>
      </c>
      <c r="BA139" s="40">
        <f t="shared" si="34"/>
        <v>50.299333333332598</v>
      </c>
      <c r="BB139" s="40">
        <f t="shared" si="35"/>
        <v>-42.718333333332822</v>
      </c>
      <c r="BC139" s="40">
        <f t="shared" si="36"/>
        <v>61.116666666666561</v>
      </c>
      <c r="BD139" s="40">
        <f t="shared" si="37"/>
        <v>69.999999999999986</v>
      </c>
      <c r="BH139" s="95" t="e">
        <f t="shared" si="44"/>
        <v>#VALUE!</v>
      </c>
      <c r="BI139" s="56">
        <f t="shared" si="45"/>
        <v>152</v>
      </c>
      <c r="BJ139" s="40" t="e">
        <f t="shared" si="46"/>
        <v>#VALUE!</v>
      </c>
      <c r="BK139" s="40" t="e">
        <f t="shared" si="47"/>
        <v>#VALUE!</v>
      </c>
      <c r="BL139" s="40" t="e">
        <f t="shared" si="48"/>
        <v>#VALUE!</v>
      </c>
      <c r="BM139" s="40" t="e">
        <f t="shared" si="49"/>
        <v>#VALUE!</v>
      </c>
      <c r="BN139" s="40" t="e">
        <f t="shared" si="50"/>
        <v>#VALUE!</v>
      </c>
      <c r="BS139" s="40">
        <f t="shared" si="51"/>
        <v>0</v>
      </c>
      <c r="BT139" s="40">
        <f t="shared" si="52"/>
        <v>140</v>
      </c>
      <c r="BU139" s="40">
        <f t="shared" si="38"/>
        <v>0</v>
      </c>
      <c r="BV139" s="40">
        <f t="shared" si="39"/>
        <v>0</v>
      </c>
      <c r="BW139" s="40">
        <f t="shared" si="40"/>
        <v>0</v>
      </c>
      <c r="BX139" s="40">
        <f t="shared" si="41"/>
        <v>0</v>
      </c>
      <c r="BY139" s="40">
        <f t="shared" si="42"/>
        <v>0</v>
      </c>
    </row>
    <row r="140" spans="1:77" s="40" customFormat="1" x14ac:dyDescent="0.3">
      <c r="AP140" s="48"/>
      <c r="AX140" s="95">
        <f t="shared" si="32"/>
        <v>131.22757265625</v>
      </c>
      <c r="AY140" s="56">
        <f t="shared" si="43"/>
        <v>154</v>
      </c>
      <c r="AZ140" s="40">
        <f t="shared" si="33"/>
        <v>-9.154437760416311</v>
      </c>
      <c r="BA140" s="40">
        <f t="shared" si="34"/>
        <v>52.3110729166659</v>
      </c>
      <c r="BB140" s="40">
        <f t="shared" si="35"/>
        <v>-43.849895833332809</v>
      </c>
      <c r="BC140" s="40">
        <f t="shared" si="36"/>
        <v>61.920833333333228</v>
      </c>
      <c r="BD140" s="40">
        <f t="shared" si="37"/>
        <v>69.999999999999986</v>
      </c>
      <c r="BH140" s="95" t="e">
        <f t="shared" si="44"/>
        <v>#VALUE!</v>
      </c>
      <c r="BI140" s="56">
        <f t="shared" si="45"/>
        <v>154</v>
      </c>
      <c r="BJ140" s="40" t="e">
        <f t="shared" si="46"/>
        <v>#VALUE!</v>
      </c>
      <c r="BK140" s="40" t="e">
        <f t="shared" si="47"/>
        <v>#VALUE!</v>
      </c>
      <c r="BL140" s="40" t="e">
        <f t="shared" si="48"/>
        <v>#VALUE!</v>
      </c>
      <c r="BM140" s="40" t="e">
        <f t="shared" si="49"/>
        <v>#VALUE!</v>
      </c>
      <c r="BN140" s="40" t="e">
        <f t="shared" si="50"/>
        <v>#VALUE!</v>
      </c>
      <c r="BS140" s="40">
        <f t="shared" si="51"/>
        <v>0</v>
      </c>
      <c r="BT140" s="40">
        <f t="shared" si="52"/>
        <v>141</v>
      </c>
      <c r="BU140" s="40">
        <f t="shared" si="38"/>
        <v>0</v>
      </c>
      <c r="BV140" s="40">
        <f t="shared" si="39"/>
        <v>0</v>
      </c>
      <c r="BW140" s="40">
        <f t="shared" si="40"/>
        <v>0</v>
      </c>
      <c r="BX140" s="40">
        <f t="shared" si="41"/>
        <v>0</v>
      </c>
      <c r="BY140" s="40">
        <f t="shared" si="42"/>
        <v>0</v>
      </c>
    </row>
    <row r="141" spans="1:77" x14ac:dyDescent="0.3">
      <c r="A141" s="40"/>
      <c r="B141" s="40"/>
      <c r="C141" s="40"/>
      <c r="D141" s="40"/>
      <c r="E141" s="40"/>
      <c r="F141" s="40"/>
      <c r="G141" s="40"/>
      <c r="I141" s="40"/>
      <c r="J141" s="40"/>
      <c r="K141" s="40"/>
      <c r="L141" s="40"/>
      <c r="M141" s="40"/>
      <c r="N141" s="40"/>
      <c r="O141" s="40"/>
      <c r="P141" s="40"/>
      <c r="Q141" s="40"/>
      <c r="R141" s="40"/>
      <c r="S141" s="40"/>
      <c r="T141" s="40"/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F141" s="40"/>
      <c r="AG141" s="40"/>
      <c r="AH141" s="40"/>
      <c r="AI141" s="40"/>
      <c r="AJ141" s="40"/>
      <c r="AK141" s="40"/>
      <c r="AL141" s="40"/>
      <c r="AM141" s="40"/>
      <c r="AN141" s="40"/>
      <c r="AX141" s="95">
        <f t="shared" si="32"/>
        <v>132.46516249999999</v>
      </c>
      <c r="AY141" s="56">
        <f t="shared" si="43"/>
        <v>156</v>
      </c>
      <c r="AZ141" s="40">
        <f t="shared" si="33"/>
        <v>-9.6393374999996269</v>
      </c>
      <c r="BA141" s="40">
        <f t="shared" si="34"/>
        <v>54.375749999999201</v>
      </c>
      <c r="BB141" s="40">
        <f t="shared" si="35"/>
        <v>-44.996249999999463</v>
      </c>
      <c r="BC141" s="40">
        <f t="shared" si="36"/>
        <v>62.724999999999888</v>
      </c>
      <c r="BD141" s="40">
        <f t="shared" si="37"/>
        <v>69.999999999999986</v>
      </c>
      <c r="BH141" s="95" t="e">
        <f t="shared" si="44"/>
        <v>#VALUE!</v>
      </c>
      <c r="BI141" s="56">
        <f t="shared" si="45"/>
        <v>156</v>
      </c>
      <c r="BJ141" s="40" t="e">
        <f t="shared" si="46"/>
        <v>#VALUE!</v>
      </c>
      <c r="BK141" s="40" t="e">
        <f t="shared" si="47"/>
        <v>#VALUE!</v>
      </c>
      <c r="BL141" s="40" t="e">
        <f t="shared" si="48"/>
        <v>#VALUE!</v>
      </c>
      <c r="BM141" s="40" t="e">
        <f t="shared" si="49"/>
        <v>#VALUE!</v>
      </c>
      <c r="BN141" s="40" t="e">
        <f t="shared" si="50"/>
        <v>#VALUE!</v>
      </c>
      <c r="BS141" s="40">
        <f t="shared" si="51"/>
        <v>0</v>
      </c>
      <c r="BT141" s="40">
        <f t="shared" si="52"/>
        <v>142</v>
      </c>
      <c r="BU141" s="40">
        <f t="shared" si="38"/>
        <v>0</v>
      </c>
      <c r="BV141" s="40">
        <f t="shared" si="39"/>
        <v>0</v>
      </c>
      <c r="BW141" s="40">
        <f t="shared" si="40"/>
        <v>0</v>
      </c>
      <c r="BX141" s="40">
        <f t="shared" si="41"/>
        <v>0</v>
      </c>
      <c r="BY141" s="40">
        <f t="shared" si="42"/>
        <v>0</v>
      </c>
    </row>
    <row r="142" spans="1:77" x14ac:dyDescent="0.3">
      <c r="A142" s="40"/>
      <c r="B142" s="40"/>
      <c r="C142" s="40"/>
      <c r="D142" s="40"/>
      <c r="E142" s="40"/>
      <c r="F142" s="40"/>
      <c r="G142" s="40"/>
      <c r="I142" s="40"/>
      <c r="J142" s="40"/>
      <c r="K142" s="40"/>
      <c r="L142" s="40"/>
      <c r="M142" s="40"/>
      <c r="N142" s="40"/>
      <c r="O142" s="40"/>
      <c r="P142" s="40"/>
      <c r="Q142" s="40"/>
      <c r="R142" s="40"/>
      <c r="S142" s="40"/>
      <c r="T142" s="40"/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F142" s="40"/>
      <c r="AG142" s="40"/>
      <c r="AH142" s="40"/>
      <c r="AI142" s="40"/>
      <c r="AJ142" s="40"/>
      <c r="AK142" s="40"/>
      <c r="AL142" s="40"/>
      <c r="AM142" s="40"/>
      <c r="AN142" s="40"/>
      <c r="AX142" s="95">
        <f t="shared" si="32"/>
        <v>133.72257265625001</v>
      </c>
      <c r="AY142" s="56">
        <f t="shared" si="43"/>
        <v>158</v>
      </c>
      <c r="AZ142" s="40">
        <f t="shared" si="33"/>
        <v>-10.143250260416274</v>
      </c>
      <c r="BA142" s="40">
        <f t="shared" si="34"/>
        <v>56.494052083332505</v>
      </c>
      <c r="BB142" s="40">
        <f t="shared" si="35"/>
        <v>-46.157395833332778</v>
      </c>
      <c r="BC142" s="40">
        <f t="shared" si="36"/>
        <v>63.529166666666555</v>
      </c>
      <c r="BD142" s="40">
        <f t="shared" si="37"/>
        <v>69.999999999999986</v>
      </c>
      <c r="BH142" s="95" t="e">
        <f t="shared" si="44"/>
        <v>#VALUE!</v>
      </c>
      <c r="BI142" s="56">
        <f t="shared" si="45"/>
        <v>158</v>
      </c>
      <c r="BJ142" s="40" t="e">
        <f t="shared" si="46"/>
        <v>#VALUE!</v>
      </c>
      <c r="BK142" s="40" t="e">
        <f t="shared" si="47"/>
        <v>#VALUE!</v>
      </c>
      <c r="BL142" s="40" t="e">
        <f t="shared" si="48"/>
        <v>#VALUE!</v>
      </c>
      <c r="BM142" s="40" t="e">
        <f t="shared" si="49"/>
        <v>#VALUE!</v>
      </c>
      <c r="BN142" s="40" t="e">
        <f t="shared" si="50"/>
        <v>#VALUE!</v>
      </c>
      <c r="BS142" s="40">
        <f t="shared" si="51"/>
        <v>0</v>
      </c>
      <c r="BT142" s="40">
        <f t="shared" si="52"/>
        <v>143</v>
      </c>
      <c r="BU142" s="40">
        <f t="shared" si="38"/>
        <v>0</v>
      </c>
      <c r="BV142" s="40">
        <f t="shared" si="39"/>
        <v>0</v>
      </c>
      <c r="BW142" s="40">
        <f t="shared" si="40"/>
        <v>0</v>
      </c>
      <c r="BX142" s="40">
        <f t="shared" si="41"/>
        <v>0</v>
      </c>
      <c r="BY142" s="40">
        <f t="shared" si="42"/>
        <v>0</v>
      </c>
    </row>
    <row r="143" spans="1:77" x14ac:dyDescent="0.3">
      <c r="A143" s="40"/>
      <c r="B143" s="40"/>
      <c r="C143" s="40"/>
      <c r="D143" s="40"/>
      <c r="E143" s="40"/>
      <c r="F143" s="40"/>
      <c r="G143" s="40"/>
      <c r="I143" s="48"/>
      <c r="J143" s="48"/>
      <c r="K143" s="48"/>
      <c r="L143" s="48"/>
      <c r="M143" s="48"/>
      <c r="N143" s="48"/>
      <c r="O143" s="48"/>
      <c r="P143" s="48"/>
      <c r="Q143" s="48"/>
      <c r="R143" s="48"/>
      <c r="S143" s="48"/>
      <c r="T143" s="48"/>
      <c r="U143" s="48"/>
      <c r="V143" s="48"/>
      <c r="W143" s="48"/>
      <c r="X143" s="48"/>
      <c r="Y143" s="48"/>
      <c r="Z143" s="48"/>
      <c r="AA143" s="48"/>
      <c r="AB143" s="48"/>
      <c r="AC143" s="48"/>
      <c r="AD143" s="48"/>
      <c r="AE143" s="48"/>
      <c r="AF143" s="48"/>
      <c r="AG143" s="48"/>
      <c r="AH143" s="48"/>
      <c r="AI143" s="48"/>
      <c r="AJ143" s="48"/>
      <c r="AK143" s="48"/>
      <c r="AL143" s="48"/>
      <c r="AM143" s="48"/>
      <c r="AN143" s="48"/>
      <c r="AX143" s="95">
        <f t="shared" si="32"/>
        <v>135</v>
      </c>
      <c r="AY143" s="56">
        <f t="shared" si="43"/>
        <v>160</v>
      </c>
      <c r="AZ143" s="40">
        <f t="shared" si="33"/>
        <v>-10.666666666666252</v>
      </c>
      <c r="BA143" s="40">
        <f t="shared" si="34"/>
        <v>58.666666666665805</v>
      </c>
      <c r="BB143" s="40">
        <f t="shared" si="35"/>
        <v>-47.333333333332767</v>
      </c>
      <c r="BC143" s="40">
        <f t="shared" si="36"/>
        <v>64.333333333333215</v>
      </c>
      <c r="BD143" s="40">
        <f t="shared" si="37"/>
        <v>69.999999999999986</v>
      </c>
      <c r="BH143" s="95" t="e">
        <f t="shared" si="44"/>
        <v>#VALUE!</v>
      </c>
      <c r="BI143" s="56">
        <f t="shared" si="45"/>
        <v>160</v>
      </c>
      <c r="BJ143" s="40" t="e">
        <f t="shared" si="46"/>
        <v>#VALUE!</v>
      </c>
      <c r="BK143" s="40" t="e">
        <f t="shared" si="47"/>
        <v>#VALUE!</v>
      </c>
      <c r="BL143" s="40" t="e">
        <f t="shared" si="48"/>
        <v>#VALUE!</v>
      </c>
      <c r="BM143" s="40" t="e">
        <f t="shared" si="49"/>
        <v>#VALUE!</v>
      </c>
      <c r="BN143" s="40" t="e">
        <f t="shared" si="50"/>
        <v>#VALUE!</v>
      </c>
      <c r="BS143" s="40">
        <f t="shared" si="51"/>
        <v>0</v>
      </c>
      <c r="BT143" s="40">
        <f t="shared" si="52"/>
        <v>144</v>
      </c>
      <c r="BU143" s="40">
        <f t="shared" si="38"/>
        <v>0</v>
      </c>
      <c r="BV143" s="40">
        <f t="shared" si="39"/>
        <v>0</v>
      </c>
      <c r="BW143" s="40">
        <f t="shared" si="40"/>
        <v>0</v>
      </c>
      <c r="BX143" s="40">
        <f t="shared" si="41"/>
        <v>0</v>
      </c>
      <c r="BY143" s="40">
        <f t="shared" si="42"/>
        <v>0</v>
      </c>
    </row>
    <row r="144" spans="1:77" x14ac:dyDescent="0.3">
      <c r="A144" s="48"/>
      <c r="B144" s="48"/>
      <c r="C144" s="48"/>
      <c r="D144" s="48"/>
      <c r="E144" s="48"/>
      <c r="F144" s="48"/>
      <c r="G144" s="48"/>
      <c r="I144" s="48"/>
      <c r="J144" s="48"/>
      <c r="K144" s="48"/>
      <c r="L144" s="48"/>
      <c r="M144" s="48"/>
      <c r="N144" s="48"/>
      <c r="O144" s="48"/>
      <c r="P144" s="48"/>
      <c r="Q144" s="48"/>
      <c r="R144" s="48"/>
      <c r="S144" s="48"/>
      <c r="T144" s="48"/>
      <c r="U144" s="48"/>
      <c r="V144" s="48"/>
      <c r="W144" s="48"/>
      <c r="X144" s="48"/>
      <c r="Y144" s="48"/>
      <c r="Z144" s="48"/>
      <c r="AA144" s="48"/>
      <c r="AB144" s="48"/>
      <c r="AC144" s="48"/>
      <c r="AD144" s="48"/>
      <c r="AE144" s="48"/>
      <c r="AF144" s="48"/>
      <c r="AG144" s="48"/>
      <c r="AH144" s="48"/>
      <c r="AI144" s="48"/>
      <c r="AJ144" s="48"/>
      <c r="AK144" s="48"/>
      <c r="AL144" s="48"/>
      <c r="AM144" s="48"/>
      <c r="AN144" s="48"/>
      <c r="AX144" s="95">
        <f t="shared" si="32"/>
        <v>136.29763515625001</v>
      </c>
      <c r="AY144" s="56">
        <f t="shared" si="43"/>
        <v>162</v>
      </c>
      <c r="AZ144" s="40">
        <f t="shared" si="33"/>
        <v>-11.210083593749566</v>
      </c>
      <c r="BA144" s="40">
        <f t="shared" si="34"/>
        <v>60.894281249999104</v>
      </c>
      <c r="BB144" s="40">
        <f t="shared" si="35"/>
        <v>-48.524062499999417</v>
      </c>
      <c r="BC144" s="40">
        <f t="shared" si="36"/>
        <v>65.137499999999889</v>
      </c>
      <c r="BD144" s="40">
        <f t="shared" si="37"/>
        <v>69.999999999999986</v>
      </c>
      <c r="BH144" s="95" t="e">
        <f t="shared" si="44"/>
        <v>#VALUE!</v>
      </c>
      <c r="BI144" s="56">
        <f t="shared" si="45"/>
        <v>162</v>
      </c>
      <c r="BJ144" s="40" t="e">
        <f t="shared" si="46"/>
        <v>#VALUE!</v>
      </c>
      <c r="BK144" s="40" t="e">
        <f t="shared" si="47"/>
        <v>#VALUE!</v>
      </c>
      <c r="BL144" s="40" t="e">
        <f t="shared" si="48"/>
        <v>#VALUE!</v>
      </c>
      <c r="BM144" s="40" t="e">
        <f t="shared" si="49"/>
        <v>#VALUE!</v>
      </c>
      <c r="BN144" s="40" t="e">
        <f t="shared" si="50"/>
        <v>#VALUE!</v>
      </c>
      <c r="BS144" s="40">
        <f t="shared" si="51"/>
        <v>0</v>
      </c>
      <c r="BT144" s="40">
        <f t="shared" si="52"/>
        <v>145</v>
      </c>
      <c r="BU144" s="40">
        <f t="shared" si="38"/>
        <v>0</v>
      </c>
      <c r="BV144" s="40">
        <f t="shared" si="39"/>
        <v>0</v>
      </c>
      <c r="BW144" s="40">
        <f t="shared" si="40"/>
        <v>0</v>
      </c>
      <c r="BX144" s="40">
        <f t="shared" si="41"/>
        <v>0</v>
      </c>
      <c r="BY144" s="40">
        <f t="shared" si="42"/>
        <v>0</v>
      </c>
    </row>
    <row r="145" spans="1:77" x14ac:dyDescent="0.3">
      <c r="A145" s="48"/>
      <c r="B145" s="48"/>
      <c r="C145" s="48"/>
      <c r="D145" s="48"/>
      <c r="E145" s="48"/>
      <c r="F145" s="48"/>
      <c r="G145" s="48"/>
      <c r="I145" s="48"/>
      <c r="J145" s="48"/>
      <c r="K145" s="48"/>
      <c r="L145" s="48"/>
      <c r="M145" s="48"/>
      <c r="N145" s="48"/>
      <c r="O145" s="48"/>
      <c r="P145" s="48"/>
      <c r="Q145" s="48"/>
      <c r="R145" s="48"/>
      <c r="S145" s="48"/>
      <c r="T145" s="48"/>
      <c r="U145" s="48"/>
      <c r="V145" s="48"/>
      <c r="W145" s="48"/>
      <c r="X145" s="48"/>
      <c r="Y145" s="48"/>
      <c r="Z145" s="48"/>
      <c r="AA145" s="48"/>
      <c r="AB145" s="48"/>
      <c r="AC145" s="48"/>
      <c r="AD145" s="48"/>
      <c r="AE145" s="48"/>
      <c r="AF145" s="48"/>
      <c r="AG145" s="48"/>
      <c r="AH145" s="48"/>
      <c r="AI145" s="48"/>
      <c r="AJ145" s="48"/>
      <c r="AK145" s="48"/>
      <c r="AL145" s="48"/>
      <c r="AM145" s="48"/>
      <c r="AN145" s="48"/>
      <c r="AX145" s="95">
        <f t="shared" si="32"/>
        <v>137.61566249999998</v>
      </c>
      <c r="AY145" s="56">
        <f t="shared" si="43"/>
        <v>164</v>
      </c>
      <c r="AZ145" s="40">
        <f t="shared" si="33"/>
        <v>-11.774004166666209</v>
      </c>
      <c r="BA145" s="40">
        <f t="shared" si="34"/>
        <v>63.177583333332407</v>
      </c>
      <c r="BB145" s="40">
        <f t="shared" si="35"/>
        <v>-49.729583333332741</v>
      </c>
      <c r="BC145" s="40">
        <f t="shared" si="36"/>
        <v>65.941666666666549</v>
      </c>
      <c r="BD145" s="40">
        <f t="shared" si="37"/>
        <v>69.999999999999986</v>
      </c>
      <c r="BH145" s="95" t="e">
        <f t="shared" si="44"/>
        <v>#VALUE!</v>
      </c>
      <c r="BI145" s="56">
        <f t="shared" si="45"/>
        <v>164</v>
      </c>
      <c r="BJ145" s="40" t="e">
        <f t="shared" si="46"/>
        <v>#VALUE!</v>
      </c>
      <c r="BK145" s="40" t="e">
        <f t="shared" si="47"/>
        <v>#VALUE!</v>
      </c>
      <c r="BL145" s="40" t="e">
        <f t="shared" si="48"/>
        <v>#VALUE!</v>
      </c>
      <c r="BM145" s="40" t="e">
        <f t="shared" si="49"/>
        <v>#VALUE!</v>
      </c>
      <c r="BN145" s="40" t="e">
        <f t="shared" si="50"/>
        <v>#VALUE!</v>
      </c>
      <c r="BS145" s="40">
        <f t="shared" si="51"/>
        <v>0</v>
      </c>
      <c r="BT145" s="40">
        <f t="shared" si="52"/>
        <v>146</v>
      </c>
      <c r="BU145" s="40">
        <f t="shared" si="38"/>
        <v>0</v>
      </c>
      <c r="BV145" s="40">
        <f t="shared" si="39"/>
        <v>0</v>
      </c>
      <c r="BW145" s="40">
        <f t="shared" si="40"/>
        <v>0</v>
      </c>
      <c r="BX145" s="40">
        <f t="shared" si="41"/>
        <v>0</v>
      </c>
      <c r="BY145" s="40">
        <f t="shared" si="42"/>
        <v>0</v>
      </c>
    </row>
    <row r="146" spans="1:77" x14ac:dyDescent="0.3">
      <c r="A146" s="48"/>
      <c r="B146" s="48"/>
      <c r="C146" s="48"/>
      <c r="D146" s="48"/>
      <c r="E146" s="48"/>
      <c r="F146" s="48"/>
      <c r="G146" s="48"/>
      <c r="I146" s="48"/>
      <c r="J146" s="48"/>
      <c r="K146" s="48"/>
      <c r="L146" s="48"/>
      <c r="M146" s="48"/>
      <c r="N146" s="48"/>
      <c r="O146" s="48"/>
      <c r="P146" s="48"/>
      <c r="Q146" s="48"/>
      <c r="R146" s="48"/>
      <c r="S146" s="48"/>
      <c r="T146" s="48"/>
      <c r="U146" s="48"/>
      <c r="V146" s="48"/>
      <c r="W146" s="48"/>
      <c r="X146" s="48"/>
      <c r="Y146" s="48"/>
      <c r="Z146" s="48"/>
      <c r="AA146" s="48"/>
      <c r="AB146" s="48"/>
      <c r="AC146" s="48"/>
      <c r="AD146" s="48"/>
      <c r="AE146" s="48"/>
      <c r="AF146" s="48"/>
      <c r="AG146" s="48"/>
      <c r="AH146" s="48"/>
      <c r="AI146" s="48"/>
      <c r="AJ146" s="48"/>
      <c r="AK146" s="48"/>
      <c r="AL146" s="48"/>
      <c r="AM146" s="48"/>
      <c r="AN146" s="48"/>
      <c r="AX146" s="95">
        <f t="shared" si="32"/>
        <v>138.95426015624997</v>
      </c>
      <c r="AY146" s="56">
        <f t="shared" si="43"/>
        <v>166</v>
      </c>
      <c r="AZ146" s="40">
        <f t="shared" si="33"/>
        <v>-12.358937760416188</v>
      </c>
      <c r="BA146" s="40">
        <f t="shared" si="34"/>
        <v>65.517260416665707</v>
      </c>
      <c r="BB146" s="40">
        <f t="shared" si="35"/>
        <v>-50.949895833332725</v>
      </c>
      <c r="BC146" s="40">
        <f t="shared" si="36"/>
        <v>66.745833333333209</v>
      </c>
      <c r="BD146" s="40">
        <f t="shared" si="37"/>
        <v>69.999999999999986</v>
      </c>
      <c r="BH146" s="95" t="e">
        <f t="shared" si="44"/>
        <v>#VALUE!</v>
      </c>
      <c r="BI146" s="56">
        <f t="shared" si="45"/>
        <v>166</v>
      </c>
      <c r="BJ146" s="40" t="e">
        <f t="shared" si="46"/>
        <v>#VALUE!</v>
      </c>
      <c r="BK146" s="40" t="e">
        <f t="shared" si="47"/>
        <v>#VALUE!</v>
      </c>
      <c r="BL146" s="40" t="e">
        <f t="shared" si="48"/>
        <v>#VALUE!</v>
      </c>
      <c r="BM146" s="40" t="e">
        <f t="shared" si="49"/>
        <v>#VALUE!</v>
      </c>
      <c r="BN146" s="40" t="e">
        <f t="shared" si="50"/>
        <v>#VALUE!</v>
      </c>
      <c r="BS146" s="40">
        <f t="shared" si="51"/>
        <v>0</v>
      </c>
      <c r="BT146" s="40">
        <f t="shared" si="52"/>
        <v>147</v>
      </c>
      <c r="BU146" s="40">
        <f t="shared" si="38"/>
        <v>0</v>
      </c>
      <c r="BV146" s="40">
        <f t="shared" si="39"/>
        <v>0</v>
      </c>
      <c r="BW146" s="40">
        <f t="shared" si="40"/>
        <v>0</v>
      </c>
      <c r="BX146" s="40">
        <f t="shared" si="41"/>
        <v>0</v>
      </c>
      <c r="BY146" s="40">
        <f t="shared" si="42"/>
        <v>0</v>
      </c>
    </row>
    <row r="147" spans="1:77" x14ac:dyDescent="0.3">
      <c r="A147" s="48"/>
      <c r="B147" s="48"/>
      <c r="C147" s="48"/>
      <c r="D147" s="48"/>
      <c r="E147" s="48"/>
      <c r="F147" s="48"/>
      <c r="G147" s="48"/>
      <c r="I147" s="48"/>
      <c r="J147" s="48"/>
      <c r="K147" s="48"/>
      <c r="L147" s="48"/>
      <c r="M147" s="48"/>
      <c r="N147" s="48"/>
      <c r="O147" s="48"/>
      <c r="P147" s="48"/>
      <c r="Q147" s="48"/>
      <c r="R147" s="48"/>
      <c r="S147" s="48"/>
      <c r="T147" s="48"/>
      <c r="U147" s="48"/>
      <c r="V147" s="48"/>
      <c r="W147" s="48"/>
      <c r="X147" s="48"/>
      <c r="Y147" s="48"/>
      <c r="Z147" s="48"/>
      <c r="AA147" s="48"/>
      <c r="AB147" s="48"/>
      <c r="AC147" s="48"/>
      <c r="AD147" s="48"/>
      <c r="AE147" s="48"/>
      <c r="AF147" s="48"/>
      <c r="AG147" s="48"/>
      <c r="AH147" s="48"/>
      <c r="AI147" s="48"/>
      <c r="AJ147" s="48"/>
      <c r="AK147" s="48"/>
      <c r="AL147" s="48"/>
      <c r="AM147" s="48"/>
      <c r="AN147" s="48"/>
      <c r="AX147" s="95">
        <f t="shared" si="32"/>
        <v>140.31360000000001</v>
      </c>
      <c r="AY147" s="56">
        <f t="shared" si="43"/>
        <v>168</v>
      </c>
      <c r="AZ147" s="40">
        <f t="shared" si="33"/>
        <v>-12.965399999999498</v>
      </c>
      <c r="BA147" s="40">
        <f t="shared" si="34"/>
        <v>67.913999999999007</v>
      </c>
      <c r="BB147" s="40">
        <f t="shared" si="35"/>
        <v>-52.184999999999377</v>
      </c>
      <c r="BC147" s="40">
        <f t="shared" si="36"/>
        <v>67.549999999999883</v>
      </c>
      <c r="BD147" s="40">
        <f t="shared" si="37"/>
        <v>69.999999999999986</v>
      </c>
      <c r="BH147" s="95" t="e">
        <f t="shared" si="44"/>
        <v>#VALUE!</v>
      </c>
      <c r="BI147" s="56">
        <f t="shared" si="45"/>
        <v>168</v>
      </c>
      <c r="BJ147" s="40" t="e">
        <f t="shared" si="46"/>
        <v>#VALUE!</v>
      </c>
      <c r="BK147" s="40" t="e">
        <f t="shared" si="47"/>
        <v>#VALUE!</v>
      </c>
      <c r="BL147" s="40" t="e">
        <f t="shared" si="48"/>
        <v>#VALUE!</v>
      </c>
      <c r="BM147" s="40" t="e">
        <f t="shared" si="49"/>
        <v>#VALUE!</v>
      </c>
      <c r="BN147" s="40" t="e">
        <f t="shared" si="50"/>
        <v>#VALUE!</v>
      </c>
      <c r="BS147" s="40">
        <f t="shared" si="51"/>
        <v>0</v>
      </c>
      <c r="BT147" s="40">
        <f t="shared" si="52"/>
        <v>148</v>
      </c>
      <c r="BU147" s="40">
        <f t="shared" si="38"/>
        <v>0</v>
      </c>
      <c r="BV147" s="40">
        <f t="shared" si="39"/>
        <v>0</v>
      </c>
      <c r="BW147" s="40">
        <f t="shared" si="40"/>
        <v>0</v>
      </c>
      <c r="BX147" s="40">
        <f t="shared" si="41"/>
        <v>0</v>
      </c>
      <c r="BY147" s="40">
        <f t="shared" si="42"/>
        <v>0</v>
      </c>
    </row>
    <row r="148" spans="1:77" x14ac:dyDescent="0.3">
      <c r="A148" s="48"/>
      <c r="B148" s="48"/>
      <c r="C148" s="48"/>
      <c r="D148" s="48"/>
      <c r="E148" s="48"/>
      <c r="F148" s="48"/>
      <c r="G148" s="48"/>
      <c r="I148" s="48"/>
      <c r="J148" s="48"/>
      <c r="K148" s="48"/>
      <c r="L148" s="48"/>
      <c r="M148" s="48"/>
      <c r="N148" s="48"/>
      <c r="O148" s="48"/>
      <c r="P148" s="48"/>
      <c r="Q148" s="48"/>
      <c r="R148" s="48"/>
      <c r="S148" s="48"/>
      <c r="T148" s="48"/>
      <c r="U148" s="48"/>
      <c r="V148" s="48"/>
      <c r="W148" s="48"/>
      <c r="X148" s="48"/>
      <c r="Y148" s="48"/>
      <c r="Z148" s="48"/>
      <c r="AA148" s="48"/>
      <c r="AB148" s="48"/>
      <c r="AC148" s="48"/>
      <c r="AD148" s="48"/>
      <c r="AE148" s="48"/>
      <c r="AF148" s="48"/>
      <c r="AG148" s="48"/>
      <c r="AH148" s="48"/>
      <c r="AI148" s="48"/>
      <c r="AJ148" s="48"/>
      <c r="AK148" s="48"/>
      <c r="AL148" s="48"/>
      <c r="AM148" s="48"/>
      <c r="AN148" s="48"/>
      <c r="AX148" s="95">
        <f t="shared" ref="AX148" si="53">AZ148+BA148+BB148+BC148+BD148</f>
        <v>141.69384765625</v>
      </c>
      <c r="AY148" s="56">
        <f t="shared" si="43"/>
        <v>170</v>
      </c>
      <c r="AZ148" s="40">
        <f t="shared" ref="AZ148" si="54">AY148*AY148*AY148*AY148*$AX$19</f>
        <v>-13.59391276041614</v>
      </c>
      <c r="BA148" s="40">
        <f t="shared" ref="BA148" si="55">AY148*AY148*AY148*$AY$19</f>
        <v>70.368489583332305</v>
      </c>
      <c r="BB148" s="40">
        <f t="shared" ref="BB148" si="56">AY148*AY148*$AZ$19</f>
        <v>-53.434895833332696</v>
      </c>
      <c r="BC148" s="40">
        <f t="shared" ref="BC148" si="57">AY148*$BA$19</f>
        <v>68.354166666666544</v>
      </c>
      <c r="BD148" s="40">
        <f t="shared" ref="BD148" si="58">$BB$19</f>
        <v>69.999999999999986</v>
      </c>
      <c r="BH148" s="95" t="e">
        <f t="shared" si="44"/>
        <v>#VALUE!</v>
      </c>
      <c r="BI148" s="56">
        <f t="shared" si="45"/>
        <v>170</v>
      </c>
      <c r="BJ148" s="40" t="e">
        <f t="shared" si="46"/>
        <v>#VALUE!</v>
      </c>
      <c r="BK148" s="40" t="e">
        <f t="shared" si="47"/>
        <v>#VALUE!</v>
      </c>
      <c r="BL148" s="40" t="e">
        <f t="shared" si="48"/>
        <v>#VALUE!</v>
      </c>
      <c r="BM148" s="40" t="e">
        <f t="shared" si="49"/>
        <v>#VALUE!</v>
      </c>
      <c r="BN148" s="40" t="e">
        <f t="shared" si="50"/>
        <v>#VALUE!</v>
      </c>
      <c r="BS148" s="40">
        <f t="shared" si="51"/>
        <v>0</v>
      </c>
      <c r="BT148" s="40">
        <f t="shared" si="52"/>
        <v>149</v>
      </c>
      <c r="BU148" s="40">
        <f t="shared" ref="BU148" si="59">BT148*BT148*BT148*BT148*$BS$19</f>
        <v>0</v>
      </c>
      <c r="BV148" s="40">
        <f t="shared" ref="BV148" si="60">BT148*BT148*BT148*$BT$19</f>
        <v>0</v>
      </c>
      <c r="BW148" s="40">
        <f t="shared" ref="BW148" si="61">BT148*BT148*$BU$19</f>
        <v>0</v>
      </c>
      <c r="BX148" s="40">
        <f t="shared" ref="BX148" si="62">BT148*$BV$19</f>
        <v>0</v>
      </c>
      <c r="BY148" s="40">
        <f t="shared" ref="BY148" si="63">$BW$19</f>
        <v>0</v>
      </c>
    </row>
    <row r="149" spans="1:77" x14ac:dyDescent="0.3">
      <c r="A149" s="48"/>
      <c r="B149" s="48"/>
      <c r="C149" s="48"/>
      <c r="D149" s="48"/>
      <c r="E149" s="48"/>
      <c r="F149" s="48"/>
      <c r="G149" s="48"/>
      <c r="I149" s="48"/>
      <c r="J149" s="48"/>
      <c r="K149" s="48"/>
      <c r="L149" s="48"/>
      <c r="M149" s="48"/>
      <c r="N149" s="48"/>
      <c r="O149" s="48"/>
      <c r="P149" s="48"/>
      <c r="Q149" s="48"/>
      <c r="R149" s="48"/>
      <c r="S149" s="48"/>
      <c r="T149" s="48"/>
      <c r="U149" s="48"/>
      <c r="V149" s="48"/>
      <c r="W149" s="48"/>
      <c r="X149" s="48"/>
      <c r="Y149" s="48"/>
      <c r="Z149" s="48"/>
      <c r="AA149" s="48"/>
      <c r="AB149" s="48"/>
      <c r="AC149" s="48"/>
      <c r="AD149" s="48"/>
      <c r="AE149" s="48"/>
      <c r="AF149" s="48"/>
      <c r="AG149" s="48"/>
      <c r="AH149" s="48"/>
      <c r="AI149" s="48"/>
      <c r="AJ149" s="48"/>
      <c r="AK149" s="48"/>
      <c r="AL149" s="48"/>
      <c r="AM149" s="48"/>
      <c r="AN149" s="48"/>
    </row>
    <row r="150" spans="1:77" x14ac:dyDescent="0.3">
      <c r="A150" s="48"/>
      <c r="B150" s="48"/>
      <c r="C150" s="48"/>
      <c r="D150" s="48"/>
      <c r="E150" s="48"/>
      <c r="F150" s="48"/>
      <c r="G150" s="48"/>
      <c r="I150" s="48"/>
      <c r="J150" s="48"/>
      <c r="K150" s="48"/>
      <c r="L150" s="48"/>
      <c r="M150" s="48"/>
      <c r="N150" s="48"/>
      <c r="O150" s="48"/>
      <c r="P150" s="48"/>
      <c r="Q150" s="48"/>
      <c r="R150" s="48"/>
      <c r="S150" s="48"/>
      <c r="T150" s="48"/>
      <c r="U150" s="48"/>
      <c r="V150" s="48"/>
      <c r="W150" s="48"/>
      <c r="X150" s="48"/>
      <c r="Y150" s="48"/>
      <c r="Z150" s="48"/>
      <c r="AA150" s="48"/>
      <c r="AB150" s="48"/>
      <c r="AC150" s="48"/>
      <c r="AD150" s="48"/>
      <c r="AE150" s="48"/>
      <c r="AF150" s="48"/>
      <c r="AG150" s="48"/>
      <c r="AH150" s="48"/>
      <c r="AI150" s="48"/>
      <c r="AJ150" s="48"/>
      <c r="AK150" s="48"/>
      <c r="AL150" s="48"/>
      <c r="AM150" s="48"/>
      <c r="AN150" s="48"/>
    </row>
    <row r="151" spans="1:77" x14ac:dyDescent="0.3">
      <c r="A151" s="48"/>
      <c r="B151" s="48"/>
      <c r="C151" s="48"/>
      <c r="D151" s="48"/>
      <c r="E151" s="48"/>
      <c r="F151" s="48"/>
      <c r="G151" s="48"/>
      <c r="I151" s="48"/>
      <c r="J151" s="48"/>
      <c r="K151" s="48"/>
      <c r="L151" s="48"/>
      <c r="M151" s="48"/>
      <c r="N151" s="48"/>
      <c r="O151" s="48"/>
      <c r="P151" s="48"/>
      <c r="Q151" s="48"/>
      <c r="R151" s="48"/>
      <c r="S151" s="48"/>
      <c r="T151" s="48"/>
      <c r="U151" s="48"/>
      <c r="V151" s="48"/>
      <c r="W151" s="48"/>
      <c r="X151" s="48"/>
      <c r="Y151" s="48"/>
      <c r="Z151" s="48"/>
      <c r="AA151" s="48"/>
      <c r="AB151" s="48"/>
      <c r="AC151" s="48"/>
      <c r="AD151" s="48"/>
      <c r="AE151" s="48"/>
      <c r="AF151" s="48"/>
      <c r="AG151" s="48"/>
      <c r="AH151" s="48"/>
      <c r="AI151" s="48"/>
      <c r="AJ151" s="48"/>
      <c r="AK151" s="48"/>
      <c r="AL151" s="48"/>
      <c r="AM151" s="48"/>
      <c r="AN151" s="48"/>
    </row>
  </sheetData>
  <sheetProtection algorithmName="SHA-512" hashValue="5hDOJWk+C+VoflTTVVCvYYCTDr8BPCrjcHIYyvcRjFXhcDzfYpCDxaV98vhvpsRWAKVEqjz44S5jcwnZ3ye8oA==" saltValue="BMgENxepiR0UoaKqNaUfNQ==" spinCount="100000" sheet="1" objects="1" scenarios="1" selectLockedCells="1"/>
  <mergeCells count="2">
    <mergeCell ref="A1:B1"/>
    <mergeCell ref="A47:C47"/>
  </mergeCells>
  <conditionalFormatting sqref="E16:E21">
    <cfRule type="containsErrors" dxfId="4" priority="3">
      <formula>ISERROR(E16)</formula>
    </cfRule>
  </conditionalFormatting>
  <conditionalFormatting sqref="C13:C21">
    <cfRule type="containsErrors" dxfId="3" priority="2">
      <formula>ISERROR(C13)</formula>
    </cfRule>
  </conditionalFormatting>
  <conditionalFormatting sqref="F13:F21">
    <cfRule type="containsErrors" dxfId="2" priority="1">
      <formula>ISERROR(F13)</formula>
    </cfRule>
  </conditionalFormatting>
  <printOptions horizontalCentered="1"/>
  <pageMargins left="0.78740157480314965" right="0.78740157480314965" top="1.1811023622047245" bottom="0.78740157480314965" header="0.31496062992125984" footer="0.31496062992125984"/>
  <pageSetup paperSize="9" orientation="portrait" horizontalDpi="360" verticalDpi="360" r:id="rId1"/>
  <ignoredErrors>
    <ignoredError sqref="C18:E21" evalError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H50"/>
  <sheetViews>
    <sheetView tabSelected="1" view="pageLayout" topLeftCell="A31" zoomScaleNormal="100" workbookViewId="0">
      <selection activeCell="E7" sqref="E7"/>
    </sheetView>
  </sheetViews>
  <sheetFormatPr baseColWidth="10" defaultColWidth="10.44140625" defaultRowHeight="14.4" x14ac:dyDescent="0.3"/>
  <cols>
    <col min="1" max="2" width="10.5546875" style="3" customWidth="1"/>
    <col min="3" max="6" width="10.44140625" style="3"/>
    <col min="7" max="8" width="10.5546875" style="3" customWidth="1"/>
    <col min="9" max="16384" width="10.44140625" style="3"/>
  </cols>
  <sheetData>
    <row r="1" spans="1:8" ht="23.4" x14ac:dyDescent="0.45">
      <c r="A1" s="47" t="s">
        <v>17</v>
      </c>
      <c r="C1" s="5" t="s">
        <v>40</v>
      </c>
    </row>
    <row r="2" spans="1:8" ht="23.25" customHeight="1" x14ac:dyDescent="0.3">
      <c r="A2" s="2" t="s">
        <v>0</v>
      </c>
      <c r="B2" s="83" t="str">
        <f>IF(Start!C3="","",Start!C3)</f>
        <v>Name</v>
      </c>
      <c r="C2" s="1"/>
      <c r="E2" s="4"/>
      <c r="F2" s="4"/>
      <c r="G2" s="13"/>
    </row>
    <row r="3" spans="1:8" x14ac:dyDescent="0.3">
      <c r="A3" s="2" t="s">
        <v>2</v>
      </c>
      <c r="B3" s="83" t="str">
        <f>IF(Start!C4="","",Start!C4)</f>
        <v>Vorname</v>
      </c>
    </row>
    <row r="4" spans="1:8" ht="14.1" customHeight="1" x14ac:dyDescent="0.3">
      <c r="A4" s="3" t="s">
        <v>4</v>
      </c>
      <c r="B4" s="52">
        <f>IF(Start!C6="","",Start!C6)</f>
        <v>23133</v>
      </c>
      <c r="D4" s="3" t="s">
        <v>5</v>
      </c>
      <c r="E4" s="1" t="str">
        <f>IF(Start!C5="","",Start!C5)</f>
        <v>w</v>
      </c>
      <c r="F4" s="1" t="s">
        <v>35</v>
      </c>
      <c r="G4" s="43">
        <f>IF(Start!C8="","",Start!C8)</f>
        <v>157</v>
      </c>
    </row>
    <row r="5" spans="1:8" ht="14.1" customHeight="1" x14ac:dyDescent="0.3">
      <c r="A5" s="75" t="s">
        <v>1</v>
      </c>
      <c r="B5" s="76" t="s">
        <v>8</v>
      </c>
      <c r="C5" s="77" t="s">
        <v>7</v>
      </c>
      <c r="D5" s="14"/>
    </row>
    <row r="6" spans="1:8" ht="14.1" customHeight="1" x14ac:dyDescent="0.3">
      <c r="A6" s="79">
        <f>IF(Start!C2="","",Start!C2)</f>
        <v>43539</v>
      </c>
      <c r="B6" s="80">
        <f>IF(A6="","",(A6-Start!C6)/365)</f>
        <v>55.906849315068492</v>
      </c>
      <c r="C6" s="81">
        <f>'Test 1'!B9</f>
        <v>83</v>
      </c>
      <c r="D6" s="78" t="s">
        <v>41</v>
      </c>
      <c r="E6" s="82">
        <f>'Test 1'!$AS$17</f>
        <v>114</v>
      </c>
      <c r="F6" s="84" t="s">
        <v>17</v>
      </c>
      <c r="G6" s="85">
        <f>IF(E6="","",IF(A6="","",E6/C6))</f>
        <v>1.3734939759036144</v>
      </c>
    </row>
    <row r="7" spans="1:8" ht="14.1" customHeight="1" x14ac:dyDescent="0.3">
      <c r="A7" s="79">
        <f>IF(Start!E2="","",Start!E2)</f>
        <v>43831</v>
      </c>
      <c r="B7" s="80">
        <f>IF(A7="","",(A7-Start!C6)/365)</f>
        <v>56.706849315068496</v>
      </c>
      <c r="C7" s="81">
        <f>'Test 2'!B9</f>
        <v>80</v>
      </c>
      <c r="D7" s="78" t="s">
        <v>41</v>
      </c>
      <c r="E7" s="82">
        <f>IF('Test 2'!BE17="","",'Test 2'!BE17)</f>
        <v>150</v>
      </c>
      <c r="F7" s="84" t="s">
        <v>17</v>
      </c>
      <c r="G7" s="85">
        <f>IF(E7="",#N/A,IF(E4="",#N/A,E7/C7))</f>
        <v>1.875</v>
      </c>
    </row>
    <row r="8" spans="1:8" ht="14.1" customHeight="1" x14ac:dyDescent="0.3">
      <c r="F8" s="86"/>
      <c r="G8" s="53">
        <f>IF(B6&lt;30,30.1,IF(B6&gt;70,69.9,B6))</f>
        <v>55.906849315068492</v>
      </c>
      <c r="H8" s="8">
        <f>IF(B7="",#N/A,IF(B7&lt;30,30.1,IF(B7&gt;70,69.9,B7)))</f>
        <v>56.706849315068496</v>
      </c>
    </row>
    <row r="46" spans="1:3" ht="8.25" customHeight="1" x14ac:dyDescent="0.3"/>
    <row r="47" spans="1:3" ht="15.75" customHeight="1" x14ac:dyDescent="0.35">
      <c r="B47" s="96" t="s">
        <v>44</v>
      </c>
    </row>
    <row r="48" spans="1:3" ht="18.75" customHeight="1" x14ac:dyDescent="0.3">
      <c r="A48" s="141" t="s">
        <v>43</v>
      </c>
      <c r="B48" s="141"/>
      <c r="C48" s="141"/>
    </row>
    <row r="49" ht="16.5" customHeight="1" x14ac:dyDescent="0.3"/>
    <row r="50" ht="20.25" customHeight="1" x14ac:dyDescent="0.3"/>
  </sheetData>
  <sheetProtection algorithmName="SHA-512" hashValue="PXZZ7MrUeXsJu30DjuwNtNIMCX5mcWLP25xOZ/sjSX0ZtoA8ae9mDnmcKr+fENh2LSRNwxw6MODB35oUgw1EyA==" saltValue="hWKgr/bslOZ3T5Ov7nHoxg==" spinCount="100000" sheet="1" objects="1" scenarios="1" selectLockedCells="1"/>
  <mergeCells count="1">
    <mergeCell ref="A48:C48"/>
  </mergeCells>
  <conditionalFormatting sqref="A7">
    <cfRule type="cellIs" dxfId="1" priority="2" operator="equal">
      <formula>"""#NV"""</formula>
    </cfRule>
  </conditionalFormatting>
  <conditionalFormatting sqref="A7 G7 H8">
    <cfRule type="containsErrors" dxfId="0" priority="1">
      <formula>ISERROR(A7)</formula>
    </cfRule>
  </conditionalFormatting>
  <printOptions horizontalCentered="1"/>
  <pageMargins left="0.70866141732283472" right="0.70866141732283472" top="1.1811023622047245" bottom="0.59055118110236227" header="0.31496062992125984" footer="0.31496062992125984"/>
  <pageSetup paperSize="9" orientation="portrait" horizontalDpi="360" verticalDpi="36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5</vt:i4>
      </vt:variant>
      <vt:variant>
        <vt:lpstr>Benannte Bereiche</vt:lpstr>
      </vt:variant>
      <vt:variant>
        <vt:i4>4</vt:i4>
      </vt:variant>
    </vt:vector>
  </HeadingPairs>
  <TitlesOfParts>
    <vt:vector size="9" baseType="lpstr">
      <vt:lpstr>Start</vt:lpstr>
      <vt:lpstr>Test 1</vt:lpstr>
      <vt:lpstr>PWC 130</vt:lpstr>
      <vt:lpstr>Test 2</vt:lpstr>
      <vt:lpstr>PWC 130 (2)</vt:lpstr>
      <vt:lpstr>'PWC 130'!Druckbereich</vt:lpstr>
      <vt:lpstr>'PWC 130 (2)'!Druckbereich</vt:lpstr>
      <vt:lpstr>'Test 1'!Druckbereich</vt:lpstr>
      <vt:lpstr>'Test 2'!Druckbereich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Büro</dc:creator>
  <cp:keywords/>
  <dc:description/>
  <cp:lastModifiedBy>Edgar Heinen</cp:lastModifiedBy>
  <cp:revision>0</cp:revision>
  <cp:lastPrinted>2020-12-16T14:43:09Z</cp:lastPrinted>
  <dcterms:created xsi:type="dcterms:W3CDTF">2019-12-08T13:35:15Z</dcterms:created>
  <dcterms:modified xsi:type="dcterms:W3CDTF">2022-02-17T10:45:51Z</dcterms:modified>
</cp:coreProperties>
</file>